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satani\Desktop\"/>
    </mc:Choice>
  </mc:AlternateContent>
  <xr:revisionPtr revIDLastSave="0" documentId="13_ncr:1_{FC841D0F-D4E3-415B-8DD8-47B6FB75CD64}" xr6:coauthVersionLast="47" xr6:coauthVersionMax="47" xr10:uidLastSave="{00000000-0000-0000-0000-000000000000}"/>
  <bookViews>
    <workbookView xWindow="5520" yWindow="-255" windowWidth="27450" windowHeight="13665" xr2:uid="{C65CA2C9-CB77-4DA4-9494-77EF872C4517}"/>
  </bookViews>
  <sheets>
    <sheet name="光線計算" sheetId="3" r:id="rId1"/>
    <sheet name="緯度経度" sheetId="12" r:id="rId2"/>
    <sheet name="使い方" sheetId="13" r:id="rId3"/>
    <sheet name="計算式" sheetId="7" r:id="rId4"/>
  </sheets>
  <calcPr calcId="181029"/>
</workbook>
</file>

<file path=xl/calcChain.xml><?xml version="1.0" encoding="utf-8"?>
<calcChain xmlns="http://schemas.openxmlformats.org/spreadsheetml/2006/main">
  <c r="B32" i="7" l="1"/>
  <c r="B36" i="7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A1" i="7" l="1"/>
  <c r="A2" i="7"/>
  <c r="G2" i="3" l="1"/>
  <c r="H2" i="7"/>
  <c r="H1" i="7" s="1"/>
  <c r="I1" i="7" s="1"/>
  <c r="F2" i="7"/>
  <c r="F1" i="7" s="1"/>
  <c r="G1" i="7" s="1"/>
  <c r="D1" i="7"/>
  <c r="E1" i="7" s="1"/>
  <c r="D3" i="7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E2" i="7"/>
  <c r="G6" i="3"/>
  <c r="A3" i="7" l="1"/>
  <c r="B1" i="7"/>
  <c r="C1" i="7" s="1"/>
  <c r="J1" i="7" s="1"/>
  <c r="K1" i="7" s="1"/>
  <c r="B2" i="7"/>
  <c r="C2" i="7" s="1"/>
  <c r="E3" i="7"/>
  <c r="G7" i="3"/>
  <c r="H16" i="7"/>
  <c r="I16" i="7" s="1"/>
  <c r="H29" i="7"/>
  <c r="I29" i="7" s="1"/>
  <c r="H20" i="7"/>
  <c r="I20" i="7" s="1"/>
  <c r="H12" i="7"/>
  <c r="I12" i="7" s="1"/>
  <c r="A5" i="7"/>
  <c r="B5" i="7" s="1"/>
  <c r="C5" i="7" s="1"/>
  <c r="L5" i="7" s="1"/>
  <c r="M5" i="7" s="1"/>
  <c r="A4" i="7"/>
  <c r="B4" i="7" s="1"/>
  <c r="C4" i="7" s="1"/>
  <c r="L4" i="7" s="1"/>
  <c r="M4" i="7" s="1"/>
  <c r="A28" i="7"/>
  <c r="B28" i="7" s="1"/>
  <c r="C28" i="7" s="1"/>
  <c r="J28" i="7" s="1"/>
  <c r="K28" i="7" s="1"/>
  <c r="B3" i="7"/>
  <c r="C3" i="7" s="1"/>
  <c r="J3" i="7" s="1"/>
  <c r="K3" i="7" s="1"/>
  <c r="A18" i="7"/>
  <c r="B18" i="7" s="1"/>
  <c r="C18" i="7" s="1"/>
  <c r="L18" i="7" s="1"/>
  <c r="M18" i="7" s="1"/>
  <c r="A23" i="7"/>
  <c r="B23" i="7" s="1"/>
  <c r="C23" i="7" s="1"/>
  <c r="L23" i="7" s="1"/>
  <c r="M23" i="7" s="1"/>
  <c r="A24" i="7"/>
  <c r="B24" i="7" s="1"/>
  <c r="C24" i="7" s="1"/>
  <c r="L24" i="7" s="1"/>
  <c r="M24" i="7" s="1"/>
  <c r="F16" i="7"/>
  <c r="G16" i="7" s="1"/>
  <c r="A27" i="7"/>
  <c r="B27" i="7" s="1"/>
  <c r="C27" i="7" s="1"/>
  <c r="L27" i="7" s="1"/>
  <c r="M27" i="7" s="1"/>
  <c r="A12" i="7"/>
  <c r="B12" i="7" s="1"/>
  <c r="C12" i="7" s="1"/>
  <c r="J12" i="7" s="1"/>
  <c r="K12" i="7" s="1"/>
  <c r="H15" i="7"/>
  <c r="I15" i="7" s="1"/>
  <c r="H4" i="7"/>
  <c r="I4" i="7" s="1"/>
  <c r="H28" i="7"/>
  <c r="I28" i="7" s="1"/>
  <c r="H22" i="7"/>
  <c r="I22" i="7" s="1"/>
  <c r="H13" i="7"/>
  <c r="I13" i="7" s="1"/>
  <c r="H7" i="7"/>
  <c r="I7" i="7" s="1"/>
  <c r="A20" i="7"/>
  <c r="B20" i="7" s="1"/>
  <c r="C20" i="7" s="1"/>
  <c r="L20" i="7" s="1"/>
  <c r="M20" i="7" s="1"/>
  <c r="A13" i="7"/>
  <c r="B13" i="7" s="1"/>
  <c r="C13" i="7" s="1"/>
  <c r="L13" i="7" s="1"/>
  <c r="M13" i="7" s="1"/>
  <c r="A10" i="7"/>
  <c r="B10" i="7" s="1"/>
  <c r="C10" i="7" s="1"/>
  <c r="L10" i="7" s="1"/>
  <c r="M10" i="7" s="1"/>
  <c r="A7" i="7"/>
  <c r="B7" i="7" s="1"/>
  <c r="C7" i="7" s="1"/>
  <c r="L7" i="7" s="1"/>
  <c r="M7" i="7" s="1"/>
  <c r="A15" i="7"/>
  <c r="B15" i="7" s="1"/>
  <c r="C15" i="7" s="1"/>
  <c r="L15" i="7" s="1"/>
  <c r="M15" i="7" s="1"/>
  <c r="A9" i="7"/>
  <c r="B9" i="7" s="1"/>
  <c r="C9" i="7" s="1"/>
  <c r="L9" i="7" s="1"/>
  <c r="M9" i="7" s="1"/>
  <c r="A6" i="7"/>
  <c r="B6" i="7" s="1"/>
  <c r="C6" i="7" s="1"/>
  <c r="L6" i="7" s="1"/>
  <c r="M6" i="7" s="1"/>
  <c r="A8" i="7"/>
  <c r="B8" i="7" s="1"/>
  <c r="C8" i="7" s="1"/>
  <c r="L8" i="7" s="1"/>
  <c r="M8" i="7" s="1"/>
  <c r="I2" i="7"/>
  <c r="H3" i="7"/>
  <c r="I3" i="7" s="1"/>
  <c r="H6" i="7"/>
  <c r="I6" i="7" s="1"/>
  <c r="H8" i="7"/>
  <c r="I8" i="7" s="1"/>
  <c r="H10" i="7"/>
  <c r="I10" i="7" s="1"/>
  <c r="H11" i="7"/>
  <c r="I11" i="7" s="1"/>
  <c r="H18" i="7"/>
  <c r="I18" i="7" s="1"/>
  <c r="H21" i="7"/>
  <c r="I21" i="7" s="1"/>
  <c r="H5" i="7"/>
  <c r="I5" i="7" s="1"/>
  <c r="H9" i="7"/>
  <c r="I9" i="7" s="1"/>
  <c r="H14" i="7"/>
  <c r="I14" i="7" s="1"/>
  <c r="H17" i="7"/>
  <c r="I17" i="7" s="1"/>
  <c r="H23" i="7"/>
  <c r="I23" i="7" s="1"/>
  <c r="H27" i="7"/>
  <c r="I27" i="7" s="1"/>
  <c r="H30" i="7"/>
  <c r="I30" i="7" s="1"/>
  <c r="H19" i="7"/>
  <c r="I19" i="7" s="1"/>
  <c r="H24" i="7"/>
  <c r="I24" i="7" s="1"/>
  <c r="H25" i="7"/>
  <c r="I25" i="7" s="1"/>
  <c r="H26" i="7"/>
  <c r="I26" i="7" s="1"/>
  <c r="A26" i="7"/>
  <c r="B26" i="7" s="1"/>
  <c r="C26" i="7" s="1"/>
  <c r="L26" i="7" s="1"/>
  <c r="M26" i="7" s="1"/>
  <c r="A25" i="7"/>
  <c r="B25" i="7" s="1"/>
  <c r="C25" i="7" s="1"/>
  <c r="L25" i="7" s="1"/>
  <c r="M25" i="7" s="1"/>
  <c r="A22" i="7"/>
  <c r="B22" i="7" s="1"/>
  <c r="C22" i="7" s="1"/>
  <c r="L22" i="7" s="1"/>
  <c r="M22" i="7" s="1"/>
  <c r="A19" i="7"/>
  <c r="B19" i="7" s="1"/>
  <c r="C19" i="7" s="1"/>
  <c r="L19" i="7" s="1"/>
  <c r="M19" i="7" s="1"/>
  <c r="A16" i="7"/>
  <c r="B16" i="7" s="1"/>
  <c r="C16" i="7" s="1"/>
  <c r="L16" i="7" s="1"/>
  <c r="M16" i="7" s="1"/>
  <c r="A11" i="7"/>
  <c r="B11" i="7" s="1"/>
  <c r="C11" i="7" s="1"/>
  <c r="L11" i="7" s="1"/>
  <c r="M11" i="7" s="1"/>
  <c r="A30" i="7"/>
  <c r="B30" i="7" s="1"/>
  <c r="C30" i="7" s="1"/>
  <c r="J30" i="7" s="1"/>
  <c r="K30" i="7" s="1"/>
  <c r="A29" i="7"/>
  <c r="B29" i="7" s="1"/>
  <c r="C29" i="7" s="1"/>
  <c r="L29" i="7" s="1"/>
  <c r="M29" i="7" s="1"/>
  <c r="A21" i="7"/>
  <c r="B21" i="7" s="1"/>
  <c r="C21" i="7" s="1"/>
  <c r="J21" i="7" s="1"/>
  <c r="K21" i="7" s="1"/>
  <c r="A17" i="7"/>
  <c r="B17" i="7" s="1"/>
  <c r="C17" i="7" s="1"/>
  <c r="J17" i="7" s="1"/>
  <c r="K17" i="7" s="1"/>
  <c r="A14" i="7"/>
  <c r="B14" i="7" s="1"/>
  <c r="C14" i="7" s="1"/>
  <c r="L14" i="7" s="1"/>
  <c r="M14" i="7" s="1"/>
  <c r="L1" i="7" l="1"/>
  <c r="M1" i="7" s="1"/>
  <c r="G9" i="3"/>
  <c r="E5" i="7"/>
  <c r="N5" i="7" s="1"/>
  <c r="G8" i="3"/>
  <c r="E4" i="7"/>
  <c r="N4" i="7" s="1"/>
  <c r="J13" i="7"/>
  <c r="K13" i="7" s="1"/>
  <c r="J22" i="7"/>
  <c r="K22" i="7" s="1"/>
  <c r="L21" i="7"/>
  <c r="M21" i="7" s="1"/>
  <c r="L3" i="7"/>
  <c r="M3" i="7" s="1"/>
  <c r="J4" i="7"/>
  <c r="K4" i="7" s="1"/>
  <c r="J19" i="7"/>
  <c r="K19" i="7" s="1"/>
  <c r="J8" i="7"/>
  <c r="K8" i="7" s="1"/>
  <c r="J7" i="7"/>
  <c r="K7" i="7" s="1"/>
  <c r="J15" i="7"/>
  <c r="K15" i="7" s="1"/>
  <c r="L17" i="7"/>
  <c r="M17" i="7" s="1"/>
  <c r="J24" i="7"/>
  <c r="K24" i="7" s="1"/>
  <c r="F22" i="7"/>
  <c r="G22" i="7" s="1"/>
  <c r="J23" i="7"/>
  <c r="K23" i="7" s="1"/>
  <c r="F8" i="7"/>
  <c r="G8" i="7" s="1"/>
  <c r="J5" i="7"/>
  <c r="K5" i="7" s="1"/>
  <c r="F10" i="7"/>
  <c r="G10" i="7" s="1"/>
  <c r="J27" i="7"/>
  <c r="K27" i="7" s="1"/>
  <c r="J10" i="7"/>
  <c r="K10" i="7" s="1"/>
  <c r="J16" i="7"/>
  <c r="K16" i="7" s="1"/>
  <c r="L28" i="7"/>
  <c r="M28" i="7" s="1"/>
  <c r="J25" i="7"/>
  <c r="K25" i="7" s="1"/>
  <c r="L30" i="7"/>
  <c r="M30" i="7" s="1"/>
  <c r="J18" i="7"/>
  <c r="K18" i="7" s="1"/>
  <c r="L12" i="7"/>
  <c r="M12" i="7" s="1"/>
  <c r="J29" i="7"/>
  <c r="K29" i="7" s="1"/>
  <c r="G2" i="7"/>
  <c r="F7" i="7"/>
  <c r="G7" i="7" s="1"/>
  <c r="F24" i="7"/>
  <c r="G24" i="7" s="1"/>
  <c r="F13" i="7"/>
  <c r="G13" i="7" s="1"/>
  <c r="F17" i="7"/>
  <c r="G17" i="7" s="1"/>
  <c r="F21" i="7"/>
  <c r="G21" i="7" s="1"/>
  <c r="F28" i="7"/>
  <c r="G28" i="7" s="1"/>
  <c r="F4" i="7"/>
  <c r="G4" i="7" s="1"/>
  <c r="F9" i="7"/>
  <c r="G9" i="7" s="1"/>
  <c r="F25" i="7"/>
  <c r="G25" i="7" s="1"/>
  <c r="F11" i="7"/>
  <c r="G11" i="7" s="1"/>
  <c r="F14" i="7"/>
  <c r="G14" i="7" s="1"/>
  <c r="F18" i="7"/>
  <c r="G18" i="7" s="1"/>
  <c r="F26" i="7"/>
  <c r="G26" i="7" s="1"/>
  <c r="F29" i="7"/>
  <c r="G29" i="7" s="1"/>
  <c r="F6" i="7"/>
  <c r="G6" i="7" s="1"/>
  <c r="F12" i="7"/>
  <c r="G12" i="7" s="1"/>
  <c r="F20" i="7"/>
  <c r="G20" i="7" s="1"/>
  <c r="F27" i="7"/>
  <c r="G27" i="7" s="1"/>
  <c r="F30" i="7"/>
  <c r="G30" i="7" s="1"/>
  <c r="F23" i="7"/>
  <c r="G23" i="7" s="1"/>
  <c r="F5" i="7"/>
  <c r="G5" i="7" s="1"/>
  <c r="F3" i="7"/>
  <c r="G3" i="7" s="1"/>
  <c r="F15" i="7"/>
  <c r="G15" i="7" s="1"/>
  <c r="F19" i="7"/>
  <c r="G19" i="7" s="1"/>
  <c r="J20" i="7"/>
  <c r="K20" i="7" s="1"/>
  <c r="J14" i="7"/>
  <c r="K14" i="7" s="1"/>
  <c r="J11" i="7"/>
  <c r="K11" i="7" s="1"/>
  <c r="J6" i="7"/>
  <c r="K6" i="7" s="1"/>
  <c r="J9" i="7"/>
  <c r="K9" i="7" s="1"/>
  <c r="J26" i="7"/>
  <c r="K26" i="7" s="1"/>
  <c r="N1" i="7" l="1"/>
  <c r="E6" i="7"/>
  <c r="N6" i="7" s="1"/>
  <c r="G10" i="3"/>
  <c r="L2" i="7"/>
  <c r="M2" i="7" s="1"/>
  <c r="J2" i="7"/>
  <c r="N3" i="7"/>
  <c r="Q3" i="7" s="1"/>
  <c r="R3" i="7" s="1"/>
  <c r="L7" i="3" s="1"/>
  <c r="H7" i="3" s="1"/>
  <c r="Q5" i="7"/>
  <c r="R5" i="7" s="1"/>
  <c r="L9" i="3" s="1"/>
  <c r="H9" i="3" s="1"/>
  <c r="Q4" i="7"/>
  <c r="R4" i="7" s="1"/>
  <c r="L8" i="3" s="1"/>
  <c r="H8" i="3" s="1"/>
  <c r="Q1" i="7" l="1"/>
  <c r="R1" i="7" s="1"/>
  <c r="D26" i="3" s="1"/>
  <c r="G11" i="3"/>
  <c r="E7" i="7"/>
  <c r="N7" i="7" s="1"/>
  <c r="N2" i="7"/>
  <c r="Q2" i="7" s="1"/>
  <c r="R2" i="7" s="1"/>
  <c r="L6" i="3" s="1"/>
  <c r="H6" i="3" s="1"/>
  <c r="K2" i="7"/>
  <c r="O5" i="7"/>
  <c r="P5" i="7" s="1"/>
  <c r="K9" i="3" s="1"/>
  <c r="A39" i="7" s="1"/>
  <c r="C39" i="7" s="1"/>
  <c r="O3" i="7"/>
  <c r="P3" i="7" s="1"/>
  <c r="K7" i="3" s="1"/>
  <c r="A37" i="7" s="1"/>
  <c r="C37" i="7" s="1"/>
  <c r="Q6" i="7"/>
  <c r="R6" i="7" s="1"/>
  <c r="L10" i="3" s="1"/>
  <c r="O4" i="7"/>
  <c r="P4" i="7" s="1"/>
  <c r="K8" i="3" s="1"/>
  <c r="A38" i="7" s="1"/>
  <c r="C38" i="7" s="1"/>
  <c r="D38" i="7" l="1"/>
  <c r="J38" i="7"/>
  <c r="G38" i="7"/>
  <c r="H38" i="7"/>
  <c r="I38" i="7" s="1"/>
  <c r="H37" i="7"/>
  <c r="I37" i="7" s="1"/>
  <c r="G37" i="7"/>
  <c r="J37" i="7"/>
  <c r="D37" i="7"/>
  <c r="G39" i="7"/>
  <c r="H39" i="7"/>
  <c r="I39" i="7" s="1"/>
  <c r="J39" i="7"/>
  <c r="D39" i="7"/>
  <c r="J8" i="3"/>
  <c r="J7" i="3"/>
  <c r="I7" i="3"/>
  <c r="J9" i="3"/>
  <c r="I8" i="3"/>
  <c r="I9" i="3"/>
  <c r="O1" i="7"/>
  <c r="O2" i="7"/>
  <c r="P2" i="7" s="1"/>
  <c r="E8" i="7"/>
  <c r="N8" i="7" s="1"/>
  <c r="G12" i="3"/>
  <c r="O6" i="7"/>
  <c r="P6" i="7" s="1"/>
  <c r="K10" i="3" s="1"/>
  <c r="A40" i="7" s="1"/>
  <c r="C40" i="7" s="1"/>
  <c r="H10" i="3" s="1"/>
  <c r="Q7" i="7"/>
  <c r="R7" i="7" s="1"/>
  <c r="L11" i="3" s="1"/>
  <c r="K6" i="3" l="1"/>
  <c r="E37" i="7"/>
  <c r="F37" i="7"/>
  <c r="E38" i="7"/>
  <c r="F38" i="7"/>
  <c r="H40" i="7"/>
  <c r="I40" i="7" s="1"/>
  <c r="G40" i="7"/>
  <c r="J40" i="7"/>
  <c r="D40" i="7"/>
  <c r="F39" i="7"/>
  <c r="E39" i="7"/>
  <c r="J10" i="3"/>
  <c r="I10" i="3"/>
  <c r="P1" i="7"/>
  <c r="D27" i="3" s="1"/>
  <c r="C18" i="3" s="1"/>
  <c r="E9" i="7"/>
  <c r="N9" i="7" s="1"/>
  <c r="G13" i="3"/>
  <c r="Q8" i="7"/>
  <c r="R8" i="7" s="1"/>
  <c r="L12" i="3" s="1"/>
  <c r="O7" i="7"/>
  <c r="P7" i="7" s="1"/>
  <c r="K11" i="3" s="1"/>
  <c r="A41" i="7" s="1"/>
  <c r="C41" i="7" s="1"/>
  <c r="H11" i="3" s="1"/>
  <c r="C23" i="3" l="1"/>
  <c r="C22" i="3"/>
  <c r="A36" i="7"/>
  <c r="C36" i="7" s="1"/>
  <c r="I6" i="3"/>
  <c r="J6" i="3"/>
  <c r="E40" i="7"/>
  <c r="F40" i="7"/>
  <c r="D41" i="7"/>
  <c r="J41" i="7"/>
  <c r="G41" i="7"/>
  <c r="H41" i="7"/>
  <c r="I41" i="7" s="1"/>
  <c r="J11" i="3"/>
  <c r="I11" i="3"/>
  <c r="G14" i="3"/>
  <c r="E10" i="7"/>
  <c r="N10" i="7" s="1"/>
  <c r="O8" i="7"/>
  <c r="P8" i="7" s="1"/>
  <c r="K12" i="3" s="1"/>
  <c r="A42" i="7" s="1"/>
  <c r="C42" i="7" s="1"/>
  <c r="H12" i="3" s="1"/>
  <c r="Q9" i="7"/>
  <c r="R9" i="7" s="1"/>
  <c r="L13" i="3" s="1"/>
  <c r="A32" i="7" l="1"/>
  <c r="C32" i="7" s="1"/>
  <c r="G36" i="7"/>
  <c r="J36" i="7"/>
  <c r="D36" i="7"/>
  <c r="F36" i="7" s="1"/>
  <c r="H36" i="7"/>
  <c r="I36" i="7" s="1"/>
  <c r="E41" i="7"/>
  <c r="F41" i="7"/>
  <c r="G42" i="7"/>
  <c r="D42" i="7"/>
  <c r="H42" i="7"/>
  <c r="I42" i="7" s="1"/>
  <c r="J42" i="7"/>
  <c r="J12" i="3"/>
  <c r="I12" i="3"/>
  <c r="G15" i="3"/>
  <c r="E11" i="7"/>
  <c r="N11" i="7" s="1"/>
  <c r="O9" i="7"/>
  <c r="P9" i="7" s="1"/>
  <c r="K13" i="3" s="1"/>
  <c r="A43" i="7" s="1"/>
  <c r="C43" i="7" s="1"/>
  <c r="H13" i="3" s="1"/>
  <c r="Q10" i="7"/>
  <c r="R10" i="7" s="1"/>
  <c r="L14" i="3" s="1"/>
  <c r="J32" i="7" l="1"/>
  <c r="G32" i="7"/>
  <c r="H32" i="7"/>
  <c r="I32" i="7" s="1"/>
  <c r="D32" i="7"/>
  <c r="F32" i="7" s="1"/>
  <c r="E36" i="7"/>
  <c r="H43" i="7"/>
  <c r="I43" i="7" s="1"/>
  <c r="D43" i="7"/>
  <c r="G43" i="7"/>
  <c r="J43" i="7"/>
  <c r="F42" i="7"/>
  <c r="E42" i="7"/>
  <c r="J13" i="3"/>
  <c r="I13" i="3"/>
  <c r="G16" i="3"/>
  <c r="E12" i="7"/>
  <c r="N12" i="7" s="1"/>
  <c r="O10" i="7"/>
  <c r="P10" i="7" s="1"/>
  <c r="K14" i="3" s="1"/>
  <c r="A44" i="7" s="1"/>
  <c r="C44" i="7" s="1"/>
  <c r="H14" i="3" s="1"/>
  <c r="Q11" i="7"/>
  <c r="R11" i="7" s="1"/>
  <c r="L15" i="3" s="1"/>
  <c r="C19" i="3" l="1"/>
  <c r="E32" i="7"/>
  <c r="E43" i="7"/>
  <c r="F43" i="7"/>
  <c r="D44" i="7"/>
  <c r="J44" i="7"/>
  <c r="G44" i="7"/>
  <c r="H44" i="7"/>
  <c r="I44" i="7" s="1"/>
  <c r="I14" i="3"/>
  <c r="J14" i="3"/>
  <c r="G17" i="3"/>
  <c r="E13" i="7"/>
  <c r="N13" i="7" s="1"/>
  <c r="O11" i="7"/>
  <c r="P11" i="7" s="1"/>
  <c r="K15" i="3" s="1"/>
  <c r="A45" i="7" s="1"/>
  <c r="C45" i="7" s="1"/>
  <c r="H15" i="3" s="1"/>
  <c r="Q12" i="7"/>
  <c r="R12" i="7" s="1"/>
  <c r="L16" i="3" s="1"/>
  <c r="G45" i="7" l="1"/>
  <c r="J45" i="7"/>
  <c r="D45" i="7"/>
  <c r="H45" i="7"/>
  <c r="I45" i="7" s="1"/>
  <c r="E44" i="7"/>
  <c r="F44" i="7"/>
  <c r="J15" i="3"/>
  <c r="I15" i="3"/>
  <c r="E14" i="7"/>
  <c r="N14" i="7" s="1"/>
  <c r="G18" i="3"/>
  <c r="Q13" i="7"/>
  <c r="R13" i="7" s="1"/>
  <c r="L17" i="3" s="1"/>
  <c r="O12" i="7"/>
  <c r="P12" i="7" s="1"/>
  <c r="K16" i="3" s="1"/>
  <c r="A46" i="7" s="1"/>
  <c r="C46" i="7" s="1"/>
  <c r="H16" i="3" s="1"/>
  <c r="F45" i="7" l="1"/>
  <c r="E45" i="7"/>
  <c r="H46" i="7"/>
  <c r="I46" i="7" s="1"/>
  <c r="G46" i="7"/>
  <c r="J46" i="7"/>
  <c r="D46" i="7"/>
  <c r="I16" i="3"/>
  <c r="J16" i="3"/>
  <c r="G20" i="3"/>
  <c r="E16" i="7"/>
  <c r="E15" i="7"/>
  <c r="N15" i="7" s="1"/>
  <c r="G19" i="3"/>
  <c r="Q14" i="7"/>
  <c r="R14" i="7" s="1"/>
  <c r="L18" i="3" s="1"/>
  <c r="O13" i="7"/>
  <c r="P13" i="7" s="1"/>
  <c r="K17" i="3" s="1"/>
  <c r="A47" i="7" s="1"/>
  <c r="C47" i="7" s="1"/>
  <c r="H17" i="3" s="1"/>
  <c r="D47" i="7" l="1"/>
  <c r="J47" i="7"/>
  <c r="G47" i="7"/>
  <c r="H47" i="7"/>
  <c r="I47" i="7" s="1"/>
  <c r="E46" i="7"/>
  <c r="F46" i="7"/>
  <c r="I17" i="3"/>
  <c r="J17" i="3"/>
  <c r="G21" i="3"/>
  <c r="E17" i="7"/>
  <c r="Q15" i="7"/>
  <c r="R15" i="7" s="1"/>
  <c r="L19" i="3" s="1"/>
  <c r="O14" i="7"/>
  <c r="P14" i="7" s="1"/>
  <c r="K18" i="3" s="1"/>
  <c r="A48" i="7" s="1"/>
  <c r="C48" i="7" s="1"/>
  <c r="H18" i="3" s="1"/>
  <c r="N16" i="7"/>
  <c r="G48" i="7" l="1"/>
  <c r="H48" i="7"/>
  <c r="I48" i="7" s="1"/>
  <c r="J48" i="7"/>
  <c r="D48" i="7"/>
  <c r="E47" i="7"/>
  <c r="F47" i="7"/>
  <c r="J18" i="3"/>
  <c r="I18" i="3"/>
  <c r="E18" i="7"/>
  <c r="G22" i="3"/>
  <c r="N17" i="7"/>
  <c r="Q16" i="7"/>
  <c r="R16" i="7" s="1"/>
  <c r="L20" i="3" s="1"/>
  <c r="O15" i="7"/>
  <c r="P15" i="7" s="1"/>
  <c r="K19" i="3" s="1"/>
  <c r="A49" i="7" s="1"/>
  <c r="C49" i="7" s="1"/>
  <c r="F48" i="7" l="1"/>
  <c r="E48" i="7"/>
  <c r="H49" i="7"/>
  <c r="I49" i="7" s="1"/>
  <c r="G49" i="7"/>
  <c r="J49" i="7"/>
  <c r="D49" i="7"/>
  <c r="H19" i="3" s="1"/>
  <c r="J19" i="3"/>
  <c r="I19" i="3"/>
  <c r="G23" i="3"/>
  <c r="E19" i="7"/>
  <c r="N18" i="7"/>
  <c r="O16" i="7"/>
  <c r="P16" i="7" s="1"/>
  <c r="K20" i="3" s="1"/>
  <c r="A50" i="7" s="1"/>
  <c r="C50" i="7" s="1"/>
  <c r="Q17" i="7"/>
  <c r="R17" i="7" s="1"/>
  <c r="L21" i="3" s="1"/>
  <c r="E49" i="7" l="1"/>
  <c r="F49" i="7"/>
  <c r="D50" i="7"/>
  <c r="J50" i="7"/>
  <c r="G50" i="7"/>
  <c r="H50" i="7"/>
  <c r="I50" i="7" s="1"/>
  <c r="H20" i="3" s="1"/>
  <c r="I20" i="3"/>
  <c r="J20" i="3"/>
  <c r="E20" i="7"/>
  <c r="G24" i="3"/>
  <c r="O17" i="7"/>
  <c r="P17" i="7" s="1"/>
  <c r="K21" i="3" s="1"/>
  <c r="A51" i="7" s="1"/>
  <c r="C51" i="7" s="1"/>
  <c r="N19" i="7"/>
  <c r="Q18" i="7"/>
  <c r="R18" i="7" s="1"/>
  <c r="L22" i="3" s="1"/>
  <c r="E50" i="7" l="1"/>
  <c r="F50" i="7"/>
  <c r="G51" i="7"/>
  <c r="D51" i="7"/>
  <c r="H51" i="7"/>
  <c r="I51" i="7" s="1"/>
  <c r="H21" i="3" s="1"/>
  <c r="J51" i="7"/>
  <c r="J21" i="3"/>
  <c r="I21" i="3"/>
  <c r="E21" i="7"/>
  <c r="G25" i="3"/>
  <c r="O18" i="7"/>
  <c r="P18" i="7" s="1"/>
  <c r="K22" i="3" s="1"/>
  <c r="A52" i="7" s="1"/>
  <c r="C52" i="7" s="1"/>
  <c r="N20" i="7"/>
  <c r="Q19" i="7"/>
  <c r="R19" i="7" s="1"/>
  <c r="L23" i="3" s="1"/>
  <c r="H52" i="7" l="1"/>
  <c r="I52" i="7" s="1"/>
  <c r="H22" i="3" s="1"/>
  <c r="D52" i="7"/>
  <c r="G52" i="7"/>
  <c r="J52" i="7"/>
  <c r="F51" i="7"/>
  <c r="E51" i="7"/>
  <c r="I22" i="3"/>
  <c r="J22" i="3"/>
  <c r="G26" i="3"/>
  <c r="E22" i="7"/>
  <c r="Q20" i="7"/>
  <c r="R20" i="7" s="1"/>
  <c r="L24" i="3" s="1"/>
  <c r="N21" i="7"/>
  <c r="O19" i="7"/>
  <c r="P19" i="7" s="1"/>
  <c r="K23" i="3" s="1"/>
  <c r="A53" i="7" s="1"/>
  <c r="C53" i="7" s="1"/>
  <c r="D53" i="7" l="1"/>
  <c r="J53" i="7"/>
  <c r="G53" i="7"/>
  <c r="H53" i="7"/>
  <c r="I53" i="7" s="1"/>
  <c r="H23" i="3" s="1"/>
  <c r="E52" i="7"/>
  <c r="F52" i="7"/>
  <c r="I23" i="3"/>
  <c r="J23" i="3"/>
  <c r="G27" i="3"/>
  <c r="E23" i="7"/>
  <c r="O20" i="7"/>
  <c r="P20" i="7" s="1"/>
  <c r="K24" i="3" s="1"/>
  <c r="A54" i="7" s="1"/>
  <c r="C54" i="7" s="1"/>
  <c r="N22" i="7"/>
  <c r="Q21" i="7"/>
  <c r="R21" i="7" s="1"/>
  <c r="L25" i="3" s="1"/>
  <c r="G54" i="7" l="1"/>
  <c r="J54" i="7"/>
  <c r="D54" i="7"/>
  <c r="H54" i="7"/>
  <c r="I54" i="7" s="1"/>
  <c r="H24" i="3" s="1"/>
  <c r="E53" i="7"/>
  <c r="F53" i="7"/>
  <c r="J24" i="3"/>
  <c r="I24" i="3"/>
  <c r="G28" i="3"/>
  <c r="E24" i="7"/>
  <c r="O21" i="7"/>
  <c r="P21" i="7" s="1"/>
  <c r="K25" i="3" s="1"/>
  <c r="A55" i="7" s="1"/>
  <c r="C55" i="7" s="1"/>
  <c r="Q22" i="7"/>
  <c r="R22" i="7" s="1"/>
  <c r="L26" i="3" s="1"/>
  <c r="N23" i="7"/>
  <c r="H55" i="7" l="1"/>
  <c r="I55" i="7" s="1"/>
  <c r="H25" i="3" s="1"/>
  <c r="G55" i="7"/>
  <c r="J55" i="7"/>
  <c r="D55" i="7"/>
  <c r="F54" i="7"/>
  <c r="E54" i="7"/>
  <c r="J25" i="3"/>
  <c r="I25" i="3"/>
  <c r="G29" i="3"/>
  <c r="E25" i="7"/>
  <c r="O22" i="7"/>
  <c r="P22" i="7" s="1"/>
  <c r="K26" i="3" s="1"/>
  <c r="A56" i="7" s="1"/>
  <c r="C56" i="7" s="1"/>
  <c r="N24" i="7"/>
  <c r="Q23" i="7"/>
  <c r="R23" i="7" s="1"/>
  <c r="L27" i="3" s="1"/>
  <c r="D56" i="7" l="1"/>
  <c r="J56" i="7"/>
  <c r="G56" i="7"/>
  <c r="H56" i="7"/>
  <c r="I56" i="7" s="1"/>
  <c r="H26" i="3" s="1"/>
  <c r="E55" i="7"/>
  <c r="F55" i="7"/>
  <c r="I26" i="3"/>
  <c r="J26" i="3"/>
  <c r="E26" i="7"/>
  <c r="G30" i="3"/>
  <c r="N25" i="7"/>
  <c r="Q24" i="7"/>
  <c r="R24" i="7" s="1"/>
  <c r="L28" i="3" s="1"/>
  <c r="O23" i="7"/>
  <c r="P23" i="7" s="1"/>
  <c r="K27" i="3" s="1"/>
  <c r="A57" i="7" s="1"/>
  <c r="C57" i="7" s="1"/>
  <c r="G57" i="7" l="1"/>
  <c r="H57" i="7"/>
  <c r="I57" i="7" s="1"/>
  <c r="H27" i="3" s="1"/>
  <c r="J57" i="7"/>
  <c r="D57" i="7"/>
  <c r="E56" i="7"/>
  <c r="F56" i="7"/>
  <c r="J27" i="3"/>
  <c r="I27" i="3"/>
  <c r="E27" i="7"/>
  <c r="G31" i="3"/>
  <c r="O24" i="7"/>
  <c r="P24" i="7" s="1"/>
  <c r="K28" i="3" s="1"/>
  <c r="A58" i="7" s="1"/>
  <c r="C58" i="7" s="1"/>
  <c r="N26" i="7"/>
  <c r="Q25" i="7"/>
  <c r="R25" i="7" s="1"/>
  <c r="L29" i="3" s="1"/>
  <c r="H58" i="7" l="1"/>
  <c r="I58" i="7" s="1"/>
  <c r="H28" i="3" s="1"/>
  <c r="D58" i="7"/>
  <c r="G58" i="7"/>
  <c r="J58" i="7"/>
  <c r="F57" i="7"/>
  <c r="E57" i="7"/>
  <c r="J28" i="3"/>
  <c r="I28" i="3"/>
  <c r="G32" i="3"/>
  <c r="E28" i="7"/>
  <c r="N27" i="7"/>
  <c r="Q26" i="7"/>
  <c r="R26" i="7" s="1"/>
  <c r="L30" i="3" s="1"/>
  <c r="H30" i="3" s="1"/>
  <c r="O25" i="7"/>
  <c r="P25" i="7" s="1"/>
  <c r="K29" i="3" s="1"/>
  <c r="A59" i="7" s="1"/>
  <c r="C59" i="7" s="1"/>
  <c r="D59" i="7" l="1"/>
  <c r="J59" i="7"/>
  <c r="H59" i="7"/>
  <c r="I59" i="7" s="1"/>
  <c r="H29" i="3" s="1"/>
  <c r="G59" i="7"/>
  <c r="E58" i="7"/>
  <c r="F58" i="7"/>
  <c r="J29" i="3"/>
  <c r="I29" i="3"/>
  <c r="G33" i="3"/>
  <c r="E29" i="7"/>
  <c r="O26" i="7"/>
  <c r="P26" i="7" s="1"/>
  <c r="K30" i="3" s="1"/>
  <c r="A60" i="7" s="1"/>
  <c r="C60" i="7" s="1"/>
  <c r="N28" i="7"/>
  <c r="Q27" i="7"/>
  <c r="R27" i="7" s="1"/>
  <c r="L31" i="3" s="1"/>
  <c r="H31" i="3" s="1"/>
  <c r="G60" i="7" l="1"/>
  <c r="H60" i="7"/>
  <c r="I60" i="7" s="1"/>
  <c r="J60" i="7"/>
  <c r="D60" i="7"/>
  <c r="E59" i="7"/>
  <c r="F59" i="7"/>
  <c r="I30" i="3"/>
  <c r="J30" i="3"/>
  <c r="G34" i="3"/>
  <c r="E30" i="7"/>
  <c r="O27" i="7"/>
  <c r="P27" i="7" s="1"/>
  <c r="K31" i="3" s="1"/>
  <c r="A61" i="7" s="1"/>
  <c r="C61" i="7" s="1"/>
  <c r="N29" i="7"/>
  <c r="Q28" i="7"/>
  <c r="R28" i="7" s="1"/>
  <c r="L32" i="3" s="1"/>
  <c r="H32" i="3" s="1"/>
  <c r="H61" i="7" l="1"/>
  <c r="I61" i="7" s="1"/>
  <c r="J61" i="7"/>
  <c r="D61" i="7"/>
  <c r="G61" i="7"/>
  <c r="F60" i="7"/>
  <c r="E60" i="7"/>
  <c r="J31" i="3"/>
  <c r="I31" i="3"/>
  <c r="O28" i="7"/>
  <c r="P28" i="7" s="1"/>
  <c r="K32" i="3" s="1"/>
  <c r="A62" i="7" s="1"/>
  <c r="C62" i="7" s="1"/>
  <c r="Q29" i="7"/>
  <c r="R29" i="7" s="1"/>
  <c r="L33" i="3" s="1"/>
  <c r="H33" i="3" s="1"/>
  <c r="N30" i="7"/>
  <c r="E61" i="7" l="1"/>
  <c r="F61" i="7"/>
  <c r="D62" i="7"/>
  <c r="J62" i="7"/>
  <c r="G62" i="7"/>
  <c r="H62" i="7"/>
  <c r="I62" i="7" s="1"/>
  <c r="I32" i="3"/>
  <c r="J32" i="3"/>
  <c r="O29" i="7"/>
  <c r="P29" i="7" s="1"/>
  <c r="K33" i="3" s="1"/>
  <c r="A63" i="7" s="1"/>
  <c r="C63" i="7" s="1"/>
  <c r="Q30" i="7"/>
  <c r="R30" i="7" s="1"/>
  <c r="L34" i="3" s="1"/>
  <c r="H34" i="3" s="1"/>
  <c r="D63" i="7" l="1"/>
  <c r="G63" i="7"/>
  <c r="H63" i="7"/>
  <c r="I63" i="7" s="1"/>
  <c r="J63" i="7"/>
  <c r="E62" i="7"/>
  <c r="F62" i="7"/>
  <c r="I33" i="3"/>
  <c r="J33" i="3"/>
  <c r="O30" i="7"/>
  <c r="P30" i="7" s="1"/>
  <c r="K34" i="3" s="1"/>
  <c r="A64" i="7" s="1"/>
  <c r="C64" i="7" s="1"/>
  <c r="H64" i="7" l="1"/>
  <c r="I64" i="7" s="1"/>
  <c r="J64" i="7"/>
  <c r="D64" i="7"/>
  <c r="G64" i="7"/>
  <c r="F63" i="7"/>
  <c r="E63" i="7"/>
  <c r="J34" i="3"/>
  <c r="I34" i="3"/>
  <c r="E64" i="7" l="1"/>
  <c r="F6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kasatani</author>
  </authors>
  <commentList>
    <comment ref="C3" authorId="0" shapeId="0" xr:uid="{D2FE0550-A91A-4F66-AFE1-5013C350D3B1}">
      <text>
        <r>
          <rPr>
            <b/>
            <sz val="9"/>
            <color indexed="81"/>
            <rFont val="MS P ゴシック"/>
            <family val="3"/>
            <charset val="128"/>
          </rPr>
          <t>入れなくても計算します</t>
        </r>
      </text>
    </comment>
    <comment ref="C4" authorId="0" shapeId="0" xr:uid="{39D67A95-1D62-4FE8-A9D2-391127DC0ECE}">
      <text>
        <r>
          <rPr>
            <b/>
            <sz val="9"/>
            <color indexed="81"/>
            <rFont val="MS P ゴシック"/>
            <family val="3"/>
            <charset val="128"/>
          </rPr>
          <t>入れなくても計算できますよ</t>
        </r>
      </text>
    </comment>
    <comment ref="C5" authorId="0" shapeId="0" xr:uid="{3101DB8C-4F78-48BE-82BB-F9D3D494591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グーグルマップのアドレスなどで調べてくださいね
</t>
        </r>
      </text>
    </comment>
    <comment ref="C8" authorId="0" shapeId="0" xr:uid="{31BE4C6A-83C5-4974-BE72-759D62E86B4A}">
      <text>
        <r>
          <rPr>
            <b/>
            <sz val="9"/>
            <color indexed="81"/>
            <rFont val="MS P ゴシック"/>
            <family val="3"/>
            <charset val="128"/>
          </rPr>
          <t>地図で角度を測ってくださいね</t>
        </r>
      </text>
    </comment>
  </commentList>
</comments>
</file>

<file path=xl/sharedStrings.xml><?xml version="1.0" encoding="utf-8"?>
<sst xmlns="http://schemas.openxmlformats.org/spreadsheetml/2006/main" count="156" uniqueCount="141">
  <si>
    <t>日付</t>
    <rPh sb="0" eb="2">
      <t>ヒヅケ</t>
    </rPh>
    <phoneticPr fontId="4"/>
  </si>
  <si>
    <t>東経</t>
    <rPh sb="0" eb="2">
      <t>トウケイ</t>
    </rPh>
    <phoneticPr fontId="4"/>
  </si>
  <si>
    <t>北緯</t>
    <rPh sb="0" eb="2">
      <t>ホクイ</t>
    </rPh>
    <phoneticPr fontId="4"/>
  </si>
  <si>
    <t>度</t>
    <rPh sb="0" eb="1">
      <t>ド</t>
    </rPh>
    <phoneticPr fontId="4"/>
  </si>
  <si>
    <t>時</t>
    <rPh sb="0" eb="1">
      <t>ジ</t>
    </rPh>
    <phoneticPr fontId="4"/>
  </si>
  <si>
    <t>北緯（度）</t>
    <rPh sb="0" eb="2">
      <t>ホクイ</t>
    </rPh>
    <rPh sb="3" eb="4">
      <t>ド</t>
    </rPh>
    <phoneticPr fontId="4"/>
  </si>
  <si>
    <t>東経（度）</t>
    <rPh sb="0" eb="2">
      <t>トウケイ</t>
    </rPh>
    <rPh sb="3" eb="4">
      <t>ド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</si>
  <si>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</si>
  <si>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</si>
  <si>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分</t>
    <rPh sb="0" eb="1">
      <t>フン</t>
    </rPh>
    <phoneticPr fontId="4"/>
  </si>
  <si>
    <t>太陽の向き</t>
    <rPh sb="0" eb="2">
      <t>タイヨウ</t>
    </rPh>
    <rPh sb="3" eb="4">
      <t>ム</t>
    </rPh>
    <phoneticPr fontId="4"/>
  </si>
  <si>
    <t>太陽の高さ</t>
    <rPh sb="0" eb="2">
      <t>タイヨウ</t>
    </rPh>
    <rPh sb="3" eb="4">
      <t>タカ</t>
    </rPh>
    <phoneticPr fontId="4"/>
  </si>
  <si>
    <t>時刻</t>
    <rPh sb="0" eb="2">
      <t>ジコク</t>
    </rPh>
    <phoneticPr fontId="4"/>
  </si>
  <si>
    <t>銚子</t>
    <rPh sb="0" eb="2">
      <t>チョウシ</t>
    </rPh>
    <phoneticPr fontId="4"/>
  </si>
  <si>
    <t>札幌</t>
    <rPh sb="0" eb="2">
      <t>サッポロ</t>
    </rPh>
    <phoneticPr fontId="4"/>
  </si>
  <si>
    <t>松江</t>
    <rPh sb="0" eb="2">
      <t>マツエ</t>
    </rPh>
    <phoneticPr fontId="4"/>
  </si>
  <si>
    <t>静岡</t>
    <rPh sb="0" eb="2">
      <t>シズオカ</t>
    </rPh>
    <phoneticPr fontId="4"/>
  </si>
  <si>
    <t>主な地点の緯度経度</t>
    <rPh sb="0" eb="1">
      <t>オモ</t>
    </rPh>
    <rPh sb="2" eb="4">
      <t>チテン</t>
    </rPh>
    <rPh sb="5" eb="7">
      <t>イド</t>
    </rPh>
    <rPh sb="7" eb="9">
      <t>ケイド</t>
    </rPh>
    <phoneticPr fontId="4"/>
  </si>
  <si>
    <t>旭川</t>
    <rPh sb="0" eb="2">
      <t>アサヒガワ</t>
    </rPh>
    <phoneticPr fontId="4"/>
  </si>
  <si>
    <t>函館</t>
    <rPh sb="0" eb="2">
      <t>ハコダテ</t>
    </rPh>
    <phoneticPr fontId="4"/>
  </si>
  <si>
    <t>弘前</t>
    <rPh sb="0" eb="2">
      <t>ヒロサキ</t>
    </rPh>
    <phoneticPr fontId="4"/>
  </si>
  <si>
    <t>盛岡</t>
    <rPh sb="0" eb="2">
      <t>モリオカ</t>
    </rPh>
    <phoneticPr fontId="4"/>
  </si>
  <si>
    <t>福島</t>
    <rPh sb="0" eb="2">
      <t>フクシマ</t>
    </rPh>
    <phoneticPr fontId="4"/>
  </si>
  <si>
    <t>直江津</t>
    <rPh sb="0" eb="3">
      <t>ナオエツ</t>
    </rPh>
    <phoneticPr fontId="4"/>
  </si>
  <si>
    <t>名古屋</t>
    <rPh sb="0" eb="3">
      <t>ナゴヤ</t>
    </rPh>
    <phoneticPr fontId="4"/>
  </si>
  <si>
    <t>富山</t>
    <rPh sb="0" eb="2">
      <t>トヤマ</t>
    </rPh>
    <phoneticPr fontId="4"/>
  </si>
  <si>
    <t>金沢</t>
    <rPh sb="0" eb="2">
      <t>カナザワ</t>
    </rPh>
    <phoneticPr fontId="4"/>
  </si>
  <si>
    <t>福井</t>
    <rPh sb="0" eb="2">
      <t>フクイ</t>
    </rPh>
    <phoneticPr fontId="4"/>
  </si>
  <si>
    <t>高松</t>
    <rPh sb="0" eb="2">
      <t>タカマツ</t>
    </rPh>
    <phoneticPr fontId="4"/>
  </si>
  <si>
    <t>高知</t>
    <rPh sb="0" eb="2">
      <t>コウチ</t>
    </rPh>
    <phoneticPr fontId="4"/>
  </si>
  <si>
    <t>松山</t>
    <rPh sb="0" eb="2">
      <t>マツヤマ</t>
    </rPh>
    <phoneticPr fontId="4"/>
  </si>
  <si>
    <t>広島</t>
    <rPh sb="0" eb="2">
      <t>ヒロシマ</t>
    </rPh>
    <phoneticPr fontId="4"/>
  </si>
  <si>
    <t>岡山</t>
    <rPh sb="0" eb="2">
      <t>オカヤマ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</si>
  <si>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</si>
  <si>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</si>
  <si>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鹿児島</t>
    <rPh sb="0" eb="3">
      <t>カゴシマ</t>
    </rPh>
    <phoneticPr fontId="4"/>
  </si>
  <si>
    <t>屋久島</t>
    <rPh sb="0" eb="3">
      <t>ヤクシマ</t>
    </rPh>
    <phoneticPr fontId="4"/>
  </si>
  <si>
    <t>ソウル</t>
    <phoneticPr fontId="4"/>
  </si>
  <si>
    <t>釜山</t>
    <rPh sb="0" eb="2">
      <t>フザン</t>
    </rPh>
    <phoneticPr fontId="4"/>
  </si>
  <si>
    <t>台北</t>
    <rPh sb="0" eb="2">
      <t>タイホク</t>
    </rPh>
    <phoneticPr fontId="4"/>
  </si>
  <si>
    <t>高雄</t>
    <rPh sb="0" eb="2">
      <t>タカオ</t>
    </rPh>
    <phoneticPr fontId="4"/>
  </si>
  <si>
    <t>時差▲１</t>
    <rPh sb="0" eb="2">
      <t>ジサ</t>
    </rPh>
    <phoneticPr fontId="4"/>
  </si>
  <si>
    <t>大船渡</t>
    <rPh sb="0" eb="3">
      <t>オオフナト</t>
    </rPh>
    <phoneticPr fontId="4"/>
  </si>
  <si>
    <t>宇都宮</t>
    <rPh sb="0" eb="3">
      <t>ウツノミヤ</t>
    </rPh>
    <phoneticPr fontId="4"/>
  </si>
  <si>
    <t>那珂湊</t>
    <rPh sb="0" eb="3">
      <t>ナカミナト</t>
    </rPh>
    <phoneticPr fontId="4"/>
  </si>
  <si>
    <t>前橋</t>
    <rPh sb="0" eb="2">
      <t>マエバシ</t>
    </rPh>
    <phoneticPr fontId="4"/>
  </si>
  <si>
    <t>秩父</t>
    <rPh sb="0" eb="2">
      <t>チチブ</t>
    </rPh>
    <phoneticPr fontId="4"/>
  </si>
  <si>
    <t>大宮</t>
    <rPh sb="0" eb="2">
      <t>オオミヤ</t>
    </rPh>
    <phoneticPr fontId="4"/>
  </si>
  <si>
    <t>上総中野</t>
    <rPh sb="0" eb="2">
      <t>カズサ</t>
    </rPh>
    <rPh sb="2" eb="4">
      <t>ナカノ</t>
    </rPh>
    <phoneticPr fontId="4"/>
  </si>
  <si>
    <t>小田原</t>
    <rPh sb="0" eb="3">
      <t>オダワラ</t>
    </rPh>
    <phoneticPr fontId="4"/>
  </si>
  <si>
    <t>新潟</t>
    <rPh sb="0" eb="2">
      <t>ニイガタ</t>
    </rPh>
    <phoneticPr fontId="4"/>
  </si>
  <si>
    <t>秋田</t>
    <rPh sb="0" eb="2">
      <t>アキタ</t>
    </rPh>
    <phoneticPr fontId="4"/>
  </si>
  <si>
    <t>八戸</t>
    <rPh sb="0" eb="2">
      <t>ハチノヘ</t>
    </rPh>
    <phoneticPr fontId="4"/>
  </si>
  <si>
    <t>矢島</t>
    <rPh sb="0" eb="2">
      <t>ヤジマ</t>
    </rPh>
    <phoneticPr fontId="4"/>
  </si>
  <si>
    <t>富士吉田</t>
    <rPh sb="0" eb="4">
      <t>フジヨシダ</t>
    </rPh>
    <phoneticPr fontId="4"/>
  </si>
  <si>
    <t>松本</t>
    <rPh sb="0" eb="2">
      <t>マツモト</t>
    </rPh>
    <phoneticPr fontId="4"/>
  </si>
  <si>
    <t>王滝</t>
    <rPh sb="0" eb="2">
      <t>オウタキ</t>
    </rPh>
    <phoneticPr fontId="4"/>
  </si>
  <si>
    <t>豊橋</t>
    <rPh sb="0" eb="2">
      <t>トヨハシ</t>
    </rPh>
    <phoneticPr fontId="4"/>
  </si>
  <si>
    <t>芦屋</t>
    <rPh sb="0" eb="2">
      <t>アシヤ</t>
    </rPh>
    <phoneticPr fontId="4"/>
  </si>
  <si>
    <t>嘉義</t>
    <rPh sb="0" eb="2">
      <t>カギ</t>
    </rPh>
    <phoneticPr fontId="4"/>
  </si>
  <si>
    <t>時差▲1</t>
    <rPh sb="0" eb="2">
      <t>ジサ</t>
    </rPh>
    <phoneticPr fontId="4"/>
  </si>
  <si>
    <t>江陵</t>
    <rPh sb="0" eb="2">
      <t>コウリョウ</t>
    </rPh>
    <phoneticPr fontId="4"/>
  </si>
  <si>
    <t>宮津</t>
    <rPh sb="0" eb="2">
      <t>ミヤヅ</t>
    </rPh>
    <phoneticPr fontId="4"/>
  </si>
  <si>
    <t>若柳</t>
    <rPh sb="0" eb="2">
      <t>ワカヤナギ</t>
    </rPh>
    <phoneticPr fontId="4"/>
  </si>
  <si>
    <t>荒砥</t>
    <rPh sb="0" eb="2">
      <t>アラト</t>
    </rPh>
    <phoneticPr fontId="4"/>
  </si>
  <si>
    <t>釧路</t>
    <rPh sb="0" eb="2">
      <t>クシロ</t>
    </rPh>
    <phoneticPr fontId="4"/>
  </si>
  <si>
    <t>光線方向</t>
    <rPh sb="0" eb="2">
      <t>コウセン</t>
    </rPh>
    <rPh sb="2" eb="4">
      <t>ホウコウ</t>
    </rPh>
    <phoneticPr fontId="4"/>
  </si>
  <si>
    <t>度</t>
    <rPh sb="0" eb="1">
      <t>ド</t>
    </rPh>
    <phoneticPr fontId="4"/>
  </si>
  <si>
    <t>線路方向の影長さ</t>
    <rPh sb="0" eb="4">
      <t>センロホウコウ</t>
    </rPh>
    <rPh sb="5" eb="6">
      <t>カゲ</t>
    </rPh>
    <rPh sb="6" eb="7">
      <t>ナガ</t>
    </rPh>
    <phoneticPr fontId="4"/>
  </si>
  <si>
    <t>太陽の</t>
    <rPh sb="0" eb="2">
      <t>タイヨウ</t>
    </rPh>
    <phoneticPr fontId="4"/>
  </si>
  <si>
    <t>高さ</t>
    <phoneticPr fontId="4"/>
  </si>
  <si>
    <t>向き</t>
    <rPh sb="0" eb="1">
      <t>ム</t>
    </rPh>
    <phoneticPr fontId="4"/>
  </si>
  <si>
    <t>線路方向</t>
    <rPh sb="0" eb="4">
      <t>センロホウコウ</t>
    </rPh>
    <phoneticPr fontId="4"/>
  </si>
  <si>
    <t>の影長さ</t>
    <rPh sb="2" eb="3">
      <t>ナガ</t>
    </rPh>
    <phoneticPr fontId="4"/>
  </si>
  <si>
    <t>↓</t>
    <phoneticPr fontId="4"/>
  </si>
  <si>
    <t>時刻</t>
    <phoneticPr fontId="4"/>
  </si>
  <si>
    <t>南が０度</t>
    <phoneticPr fontId="4"/>
  </si>
  <si>
    <t>五所川原</t>
    <rPh sb="0" eb="4">
      <t>ゴショガワラ</t>
    </rPh>
    <phoneticPr fontId="4"/>
  </si>
  <si>
    <t>阿仁合</t>
    <rPh sb="0" eb="3">
      <t>アニアイ</t>
    </rPh>
    <phoneticPr fontId="4"/>
  </si>
  <si>
    <t>須坂</t>
    <rPh sb="0" eb="2">
      <t>スザカ</t>
    </rPh>
    <phoneticPr fontId="4"/>
  </si>
  <si>
    <t>上田</t>
    <rPh sb="0" eb="2">
      <t>ウエダ</t>
    </rPh>
    <phoneticPr fontId="4"/>
  </si>
  <si>
    <t>(南が０度、西が９０度、東が－９０度)</t>
    <rPh sb="1" eb="2">
      <t>ミナミ</t>
    </rPh>
    <rPh sb="4" eb="5">
      <t>ド</t>
    </rPh>
    <phoneticPr fontId="4"/>
  </si>
  <si>
    <t>電車への</t>
    <rPh sb="0" eb="2">
      <t>デンシャ</t>
    </rPh>
    <phoneticPr fontId="4"/>
  </si>
  <si>
    <t>小名浜</t>
    <rPh sb="0" eb="3">
      <t>オナハマ</t>
    </rPh>
    <phoneticPr fontId="4"/>
  </si>
  <si>
    <t>浜松</t>
    <rPh sb="0" eb="2">
      <t>ハママツ</t>
    </rPh>
    <phoneticPr fontId="4"/>
  </si>
  <si>
    <t>大垣</t>
    <rPh sb="0" eb="2">
      <t>オオガキ</t>
    </rPh>
    <phoneticPr fontId="4"/>
  </si>
  <si>
    <t>四日市</t>
    <rPh sb="0" eb="3">
      <t>ヨッカイチ</t>
    </rPh>
    <phoneticPr fontId="4"/>
  </si>
  <si>
    <t>高岡</t>
    <rPh sb="0" eb="2">
      <t>タカオカ</t>
    </rPh>
    <phoneticPr fontId="4"/>
  </si>
  <si>
    <t>和歌山</t>
    <rPh sb="0" eb="3">
      <t>ワカヤマ</t>
    </rPh>
    <phoneticPr fontId="4"/>
  </si>
  <si>
    <t>御坊</t>
    <rPh sb="0" eb="2">
      <t>ゴボウ</t>
    </rPh>
    <phoneticPr fontId="4"/>
  </si>
  <si>
    <t>水島</t>
    <rPh sb="0" eb="2">
      <t>ミズシマ</t>
    </rPh>
    <phoneticPr fontId="4"/>
  </si>
  <si>
    <t>直方</t>
    <rPh sb="0" eb="2">
      <t>ノオガタ</t>
    </rPh>
    <phoneticPr fontId="4"/>
  </si>
  <si>
    <t>人吉</t>
    <rPh sb="0" eb="1">
      <t>ヒト</t>
    </rPh>
    <rPh sb="1" eb="2">
      <t>ヨシ</t>
    </rPh>
    <phoneticPr fontId="4"/>
  </si>
  <si>
    <t>甘木</t>
    <rPh sb="0" eb="2">
      <t>アマギ</t>
    </rPh>
    <phoneticPr fontId="4"/>
  </si>
  <si>
    <t>高森</t>
    <rPh sb="0" eb="2">
      <t>タカモリ</t>
    </rPh>
    <phoneticPr fontId="4"/>
  </si>
  <si>
    <t>姫路</t>
    <rPh sb="0" eb="2">
      <t>ヒメジ</t>
    </rPh>
    <phoneticPr fontId="4"/>
  </si>
  <si>
    <t>佐々</t>
    <rPh sb="0" eb="2">
      <t>ササ</t>
    </rPh>
    <phoneticPr fontId="4"/>
  </si>
  <si>
    <t>路線名</t>
    <rPh sb="0" eb="2">
      <t>ロセン</t>
    </rPh>
    <rPh sb="2" eb="3">
      <t>メイ</t>
    </rPh>
    <phoneticPr fontId="4"/>
  </si>
  <si>
    <t>駅間</t>
    <rPh sb="0" eb="1">
      <t>エキ</t>
    </rPh>
    <rPh sb="1" eb="2">
      <t>カン</t>
    </rPh>
    <phoneticPr fontId="4"/>
  </si>
  <si>
    <t>計算結果</t>
    <rPh sb="0" eb="2">
      <t>ケイサン</t>
    </rPh>
    <rPh sb="2" eb="4">
      <t>ケッカ</t>
    </rPh>
    <phoneticPr fontId="4"/>
  </si>
  <si>
    <t>ここに入力してね～</t>
    <rPh sb="3" eb="5">
      <t>ニュウリョク</t>
    </rPh>
    <phoneticPr fontId="4"/>
  </si>
  <si>
    <t>路線名</t>
    <rPh sb="0" eb="3">
      <t>ロセンメイ</t>
    </rPh>
    <phoneticPr fontId="8"/>
  </si>
  <si>
    <t>駅間</t>
    <rPh sb="0" eb="2">
      <t>エキカン</t>
    </rPh>
    <phoneticPr fontId="8"/>
  </si>
  <si>
    <t>入れなくてもかまいません</t>
    <rPh sb="0" eb="1">
      <t>イ</t>
    </rPh>
    <phoneticPr fontId="8"/>
  </si>
  <si>
    <t>緯度</t>
    <rPh sb="0" eb="2">
      <t>イド</t>
    </rPh>
    <phoneticPr fontId="8"/>
  </si>
  <si>
    <t>経度</t>
    <rPh sb="0" eb="2">
      <t>ケイド</t>
    </rPh>
    <phoneticPr fontId="8"/>
  </si>
  <si>
    <t>撮影地の緯度を入れてください</t>
    <rPh sb="0" eb="3">
      <t>サツエイチ</t>
    </rPh>
    <rPh sb="4" eb="6">
      <t>イド</t>
    </rPh>
    <rPh sb="7" eb="8">
      <t>イ</t>
    </rPh>
    <phoneticPr fontId="8"/>
  </si>
  <si>
    <t>撮影地の経度を入れてください</t>
    <rPh sb="0" eb="3">
      <t>サツエイチ</t>
    </rPh>
    <rPh sb="4" eb="6">
      <t>ケイド</t>
    </rPh>
    <rPh sb="7" eb="8">
      <t>イ</t>
    </rPh>
    <phoneticPr fontId="8"/>
  </si>
  <si>
    <t>電車の進行方向</t>
    <rPh sb="0" eb="2">
      <t>デンシャ</t>
    </rPh>
    <rPh sb="3" eb="7">
      <t>シンコウホウコウ</t>
    </rPh>
    <phoneticPr fontId="8"/>
  </si>
  <si>
    <t>地図を分度器で計ってください</t>
    <rPh sb="0" eb="2">
      <t>チズ</t>
    </rPh>
    <rPh sb="3" eb="6">
      <t>ブンドキ</t>
    </rPh>
    <rPh sb="7" eb="8">
      <t>ハカ</t>
    </rPh>
    <phoneticPr fontId="8"/>
  </si>
  <si>
    <t>真南を０度</t>
    <rPh sb="0" eb="2">
      <t>マミナミ</t>
    </rPh>
    <rPh sb="4" eb="5">
      <t>ド</t>
    </rPh>
    <phoneticPr fontId="8"/>
  </si>
  <si>
    <t>西をプラス、東をマイナスにしてください</t>
    <rPh sb="0" eb="1">
      <t>ニシ</t>
    </rPh>
    <rPh sb="6" eb="7">
      <t>ヒガシ</t>
    </rPh>
    <phoneticPr fontId="8"/>
  </si>
  <si>
    <t>枕木方向の影</t>
    <rPh sb="0" eb="4">
      <t>マクラギホウコウ</t>
    </rPh>
    <rPh sb="5" eb="6">
      <t>カゲ</t>
    </rPh>
    <phoneticPr fontId="8"/>
  </si>
  <si>
    <t>電車に影響するかを確認できます</t>
    <rPh sb="0" eb="2">
      <t>デンシャ</t>
    </rPh>
    <rPh sb="3" eb="5">
      <t>エイキョウ</t>
    </rPh>
    <rPh sb="9" eb="11">
      <t>カクニン</t>
    </rPh>
    <phoneticPr fontId="8"/>
  </si>
  <si>
    <t>線路近くの建物や、太いケーブルの影が</t>
    <rPh sb="0" eb="3">
      <t>センロチカ</t>
    </rPh>
    <rPh sb="5" eb="7">
      <t>タテモノ</t>
    </rPh>
    <rPh sb="9" eb="10">
      <t>フト</t>
    </rPh>
    <rPh sb="16" eb="17">
      <t>カゲ</t>
    </rPh>
    <phoneticPr fontId="8"/>
  </si>
  <si>
    <t>枕木方向</t>
    <rPh sb="0" eb="4">
      <t>マクラギホウコウ</t>
    </rPh>
    <phoneticPr fontId="4"/>
  </si>
  <si>
    <t>枕木方向の影長さ</t>
    <rPh sb="0" eb="2">
      <t>マクラギ</t>
    </rPh>
    <rPh sb="2" eb="4">
      <t>ホウコウ</t>
    </rPh>
    <rPh sb="5" eb="6">
      <t>カゲ</t>
    </rPh>
    <phoneticPr fontId="4"/>
  </si>
  <si>
    <t>(高さの倍)</t>
    <rPh sb="1" eb="2">
      <t>タカ</t>
    </rPh>
    <phoneticPr fontId="4"/>
  </si>
  <si>
    <t>電車の進行方向</t>
    <rPh sb="0" eb="2">
      <t>デンシャ</t>
    </rPh>
    <rPh sb="3" eb="5">
      <t>シンコウ</t>
    </rPh>
    <rPh sb="5" eb="7">
      <t>ホウコウ</t>
    </rPh>
    <phoneticPr fontId="4"/>
  </si>
  <si>
    <t>(度)</t>
    <rPh sb="1" eb="2">
      <t>ド</t>
    </rPh>
    <phoneticPr fontId="4"/>
  </si>
  <si>
    <t>★</t>
  </si>
  <si>
    <t>★</t>
    <phoneticPr fontId="4"/>
  </si>
  <si>
    <t>時刻</t>
    <rPh sb="0" eb="2">
      <t>ジコク</t>
    </rPh>
    <phoneticPr fontId="8"/>
  </si>
  <si>
    <t>２４時間制で入れてね</t>
    <rPh sb="2" eb="5">
      <t>ジカンセイ</t>
    </rPh>
    <rPh sb="6" eb="7">
      <t>イ</t>
    </rPh>
    <phoneticPr fontId="8"/>
  </si>
  <si>
    <t>上毛電車</t>
    <rPh sb="0" eb="2">
      <t>ジョウモウ</t>
    </rPh>
    <rPh sb="2" eb="4">
      <t>デンシャ</t>
    </rPh>
    <phoneticPr fontId="4"/>
  </si>
  <si>
    <t>新屋粕川</t>
    <rPh sb="0" eb="4">
      <t>アラヤカスカワ</t>
    </rPh>
    <phoneticPr fontId="4"/>
  </si>
  <si>
    <t>後追いの場合、撮影する側を前にしてください</t>
    <rPh sb="0" eb="2">
      <t>アトオ</t>
    </rPh>
    <rPh sb="4" eb="6">
      <t>バアイ</t>
    </rPh>
    <rPh sb="7" eb="9">
      <t>サツエイ</t>
    </rPh>
    <rPh sb="11" eb="12">
      <t>ガワ</t>
    </rPh>
    <rPh sb="13" eb="14">
      <t>マエ</t>
    </rPh>
    <phoneticPr fontId="8"/>
  </si>
  <si>
    <t>グーグルマップの場合、アドレスで、</t>
    <rPh sb="8" eb="10">
      <t>バアイ</t>
    </rPh>
    <phoneticPr fontId="8"/>
  </si>
  <si>
    <t>ここが緯度</t>
    <rPh sb="3" eb="5">
      <t>イド</t>
    </rPh>
    <phoneticPr fontId="8"/>
  </si>
  <si>
    <t>ここが経度です</t>
    <rPh sb="3" eb="5">
      <t>ケイド</t>
    </rPh>
    <phoneticPr fontId="8"/>
  </si>
  <si>
    <t>（真正面が０度）</t>
    <rPh sb="1" eb="4">
      <t>マショウメン</t>
    </rPh>
    <rPh sb="6" eb="7">
      <t>ド</t>
    </rPh>
    <phoneticPr fontId="4"/>
  </si>
  <si>
    <t>計算結果</t>
    <rPh sb="0" eb="4">
      <t>ケイサンケッカ</t>
    </rPh>
    <phoneticPr fontId="8"/>
  </si>
  <si>
    <t>例：２倍の場合</t>
    <rPh sb="0" eb="1">
      <t>レイ</t>
    </rPh>
    <rPh sb="3" eb="4">
      <t>バイ</t>
    </rPh>
    <rPh sb="5" eb="7">
      <t>バアイ</t>
    </rPh>
    <phoneticPr fontId="8"/>
  </si>
  <si>
    <t>指定日時の光線状態と</t>
    <rPh sb="0" eb="4">
      <t>シテイニチジ</t>
    </rPh>
    <rPh sb="5" eb="7">
      <t>コウセン</t>
    </rPh>
    <rPh sb="7" eb="9">
      <t>ジョウタイ</t>
    </rPh>
    <phoneticPr fontId="8"/>
  </si>
  <si>
    <t>電車への光線状態</t>
    <rPh sb="0" eb="2">
      <t>デンシャ</t>
    </rPh>
    <rPh sb="4" eb="6">
      <t>コウセン</t>
    </rPh>
    <rPh sb="6" eb="8">
      <t>ジョウタイ</t>
    </rPh>
    <phoneticPr fontId="4"/>
  </si>
  <si>
    <t>入力してね～</t>
    <rPh sb="0" eb="2">
      <t>ニュウリョク</t>
    </rPh>
    <phoneticPr fontId="8"/>
  </si>
  <si>
    <t>３０分毎の光線状態の表を計算します</t>
    <rPh sb="2" eb="4">
      <t>フンマイ</t>
    </rPh>
    <rPh sb="5" eb="9">
      <t>コウセンジョウタイ</t>
    </rPh>
    <rPh sb="10" eb="11">
      <t>ヒョウ</t>
    </rPh>
    <rPh sb="12" eb="14">
      <t>ケイサン</t>
    </rPh>
    <phoneticPr fontId="8"/>
  </si>
  <si>
    <t>電車への光線状態</t>
    <rPh sb="0" eb="2">
      <t>デンシャ</t>
    </rPh>
    <rPh sb="4" eb="6">
      <t>コウセン</t>
    </rPh>
    <rPh sb="6" eb="8">
      <t>ジョウタイ</t>
    </rPh>
    <phoneticPr fontId="8"/>
  </si>
  <si>
    <t>電鉄倶楽部のメンバー用に作成しています。</t>
    <rPh sb="0" eb="2">
      <t>デンテツ</t>
    </rPh>
    <rPh sb="2" eb="5">
      <t>クラブ</t>
    </rPh>
    <rPh sb="10" eb="11">
      <t>ヨウ</t>
    </rPh>
    <rPh sb="12" eb="14">
      <t>サクセイ</t>
    </rPh>
    <phoneticPr fontId="8"/>
  </si>
  <si>
    <t>ご自由にお使いください。</t>
    <rPh sb="1" eb="3">
      <t>ジユウ</t>
    </rPh>
    <rPh sb="5" eb="6">
      <t>ツカ</t>
    </rPh>
    <phoneticPr fontId="8"/>
  </si>
  <si>
    <t>年により誤差があります</t>
    <rPh sb="0" eb="1">
      <t>トシ</t>
    </rPh>
    <rPh sb="4" eb="6">
      <t>ゴサ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</si>
</sst>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00_ "/>
    <numFmt numFmtId="178" formatCode="0.000_);[Red]\(0.000\)"/>
    <numFmt numFmtId="179" formatCode="h:mm;@"/>
    <numFmt numFmtId="180" formatCode="m/d;@"/>
  </numFmts>
  <fonts count="14">
    <font>
      <sz val="11"/>
      <name val="ＭＳ Ｐゴシック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1"/>
      <name val="UD デジタル 教科書体 N-B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charset val="128"/>
    </font>
    <font>
      <sz val="8"/>
      <name val="Meiryo UI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quotePrefix="1" applyFont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80" fontId="9" fillId="0" borderId="0" xfId="0" applyNumberFormat="1" applyFont="1"/>
    <xf numFmtId="176" fontId="9" fillId="0" borderId="0" xfId="0" applyNumberFormat="1" applyFont="1"/>
    <xf numFmtId="0" fontId="9" fillId="0" borderId="0" xfId="0" applyFont="1"/>
    <xf numFmtId="179" fontId="9" fillId="3" borderId="0" xfId="0" applyNumberFormat="1" applyFont="1" applyFill="1"/>
    <xf numFmtId="178" fontId="9" fillId="0" borderId="0" xfId="0" applyNumberFormat="1" applyFont="1"/>
    <xf numFmtId="177" fontId="9" fillId="0" borderId="0" xfId="0" applyNumberFormat="1" applyFont="1"/>
    <xf numFmtId="179" fontId="9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7" borderId="29" xfId="0" applyFont="1" applyFill="1" applyBorder="1" applyAlignment="1">
      <alignment vertical="center"/>
    </xf>
    <xf numFmtId="0" fontId="3" fillId="7" borderId="34" xfId="0" applyFont="1" applyFill="1" applyBorder="1"/>
    <xf numFmtId="0" fontId="3" fillId="0" borderId="18" xfId="0" applyFont="1" applyBorder="1" applyAlignment="1">
      <alignment horizontal="center"/>
    </xf>
    <xf numFmtId="179" fontId="3" fillId="0" borderId="3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/>
    </xf>
    <xf numFmtId="179" fontId="3" fillId="0" borderId="41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79" fontId="3" fillId="0" borderId="34" xfId="0" applyNumberFormat="1" applyFont="1" applyBorder="1" applyAlignment="1">
      <alignment horizontal="center"/>
    </xf>
    <xf numFmtId="179" fontId="3" fillId="0" borderId="0" xfId="0" applyNumberFormat="1" applyFont="1" applyAlignment="1">
      <alignment horizontal="center"/>
    </xf>
    <xf numFmtId="179" fontId="5" fillId="0" borderId="0" xfId="0" applyNumberFormat="1" applyFont="1" applyAlignment="1">
      <alignment horizontal="left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4" borderId="1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7" borderId="39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40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5" borderId="11" xfId="0" applyFont="1" applyFill="1" applyBorder="1" applyAlignment="1">
      <alignment horizontal="right"/>
    </xf>
    <xf numFmtId="0" fontId="3" fillId="5" borderId="12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3" fillId="6" borderId="12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3" fillId="7" borderId="1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/>
  </cellXfs>
  <cellStyles count="3">
    <cellStyle name="標準" xfId="0" builtinId="0"/>
    <cellStyle name="標準 2" xfId="1" xr:uid="{520C756B-DB40-4984-AEC4-E6B3B4564E34}"/>
    <cellStyle name="標準 2 2" xfId="2" xr:uid="{6DBC609E-EC67-42D6-9297-65FD1396C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56</xdr:row>
      <xdr:rowOff>95250</xdr:rowOff>
    </xdr:from>
    <xdr:ext cx="325730" cy="32842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934EF2F-83BC-4939-0B1F-217A5123EC2A}"/>
            </a:ext>
          </a:extLst>
        </xdr:cNvPr>
        <xdr:cNvSpPr txBox="1"/>
      </xdr:nvSpPr>
      <xdr:spPr>
        <a:xfrm>
          <a:off x="2266950" y="97155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★</a:t>
          </a:r>
        </a:p>
      </xdr:txBody>
    </xdr:sp>
    <xdr:clientData/>
  </xdr:oneCellAnchor>
  <xdr:oneCellAnchor>
    <xdr:from>
      <xdr:col>2</xdr:col>
      <xdr:colOff>142875</xdr:colOff>
      <xdr:row>54</xdr:row>
      <xdr:rowOff>76200</xdr:rowOff>
    </xdr:from>
    <xdr:ext cx="325730" cy="32842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CC29B92-3D18-4252-A05B-FF30CCF99B2F}"/>
            </a:ext>
          </a:extLst>
        </xdr:cNvPr>
        <xdr:cNvSpPr txBox="1"/>
      </xdr:nvSpPr>
      <xdr:spPr>
        <a:xfrm>
          <a:off x="1666875" y="93535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C000"/>
              </a:solidFill>
            </a:rPr>
            <a:t>●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10</xdr:row>
      <xdr:rowOff>9525</xdr:rowOff>
    </xdr:from>
    <xdr:to>
      <xdr:col>10</xdr:col>
      <xdr:colOff>419495</xdr:colOff>
      <xdr:row>22</xdr:row>
      <xdr:rowOff>9812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F499FAE8-6DB4-F125-41F0-F7845243BB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813" t="-463" r="-673" b="463"/>
        <a:stretch/>
      </xdr:blipFill>
      <xdr:spPr>
        <a:xfrm>
          <a:off x="4848225" y="1724025"/>
          <a:ext cx="2429270" cy="2057687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10</xdr:row>
      <xdr:rowOff>38100</xdr:rowOff>
    </xdr:from>
    <xdr:to>
      <xdr:col>10</xdr:col>
      <xdr:colOff>57150</xdr:colOff>
      <xdr:row>19</xdr:row>
      <xdr:rowOff>141131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83719F9A-1B82-3EDB-67C6-3CBFE6C24B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40000"/>
                  </a14:imgEffect>
                </a14:imgLayer>
              </a14:imgProps>
            </a:ext>
          </a:extLst>
        </a:blip>
        <a:srcRect b="40784"/>
        <a:stretch/>
      </xdr:blipFill>
      <xdr:spPr>
        <a:xfrm>
          <a:off x="5410200" y="1752600"/>
          <a:ext cx="1504950" cy="1646081"/>
        </a:xfrm>
        <a:prstGeom prst="rect">
          <a:avLst/>
        </a:prstGeom>
      </xdr:spPr>
    </xdr:pic>
    <xdr:clientData/>
  </xdr:twoCellAnchor>
  <xdr:oneCellAnchor>
    <xdr:from>
      <xdr:col>5</xdr:col>
      <xdr:colOff>409574</xdr:colOff>
      <xdr:row>34</xdr:row>
      <xdr:rowOff>57149</xdr:rowOff>
    </xdr:from>
    <xdr:ext cx="3581789" cy="2962275"/>
    <xdr:pic>
      <xdr:nvPicPr>
        <xdr:cNvPr id="16" name="図 15">
          <a:extLst>
            <a:ext uri="{FF2B5EF4-FFF2-40B4-BE49-F238E27FC236}">
              <a16:creationId xmlns:a16="http://schemas.microsoft.com/office/drawing/2014/main" id="{3D027FA3-B14C-45D3-AEB9-D290E39FB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52774" y="6572249"/>
          <a:ext cx="3581789" cy="2962275"/>
        </a:xfrm>
        <a:prstGeom prst="rect">
          <a:avLst/>
        </a:prstGeom>
      </xdr:spPr>
    </xdr:pic>
    <xdr:clientData/>
  </xdr:oneCellAnchor>
  <xdr:twoCellAnchor>
    <xdr:from>
      <xdr:col>6</xdr:col>
      <xdr:colOff>103434</xdr:colOff>
      <xdr:row>41</xdr:row>
      <xdr:rowOff>75685</xdr:rowOff>
    </xdr:from>
    <xdr:to>
      <xdr:col>9</xdr:col>
      <xdr:colOff>619125</xdr:colOff>
      <xdr:row>51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80BBFCD-EEB6-B54B-439E-8A988777C78A}"/>
            </a:ext>
          </a:extLst>
        </xdr:cNvPr>
        <xdr:cNvCxnSpPr/>
      </xdr:nvCxnSpPr>
      <xdr:spPr>
        <a:xfrm flipH="1" flipV="1">
          <a:off x="3532434" y="7790935"/>
          <a:ext cx="3258891" cy="1638815"/>
        </a:xfrm>
        <a:prstGeom prst="line">
          <a:avLst/>
        </a:prstGeom>
        <a:ln w="44450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40</xdr:row>
      <xdr:rowOff>133350</xdr:rowOff>
    </xdr:from>
    <xdr:to>
      <xdr:col>7</xdr:col>
      <xdr:colOff>142875</xdr:colOff>
      <xdr:row>50</xdr:row>
      <xdr:rowOff>85725</xdr:rowOff>
    </xdr:to>
    <xdr:sp macro="" textlink="">
      <xdr:nvSpPr>
        <xdr:cNvPr id="23" name="直角三角形 22">
          <a:extLst>
            <a:ext uri="{FF2B5EF4-FFF2-40B4-BE49-F238E27FC236}">
              <a16:creationId xmlns:a16="http://schemas.microsoft.com/office/drawing/2014/main" id="{DF71EF0D-1116-65ED-9909-26B9B778F2AE}"/>
            </a:ext>
          </a:extLst>
        </xdr:cNvPr>
        <xdr:cNvSpPr/>
      </xdr:nvSpPr>
      <xdr:spPr bwMode="auto">
        <a:xfrm>
          <a:off x="1609725" y="7677150"/>
          <a:ext cx="3333750" cy="1666875"/>
        </a:xfrm>
        <a:prstGeom prst="rtTriangle">
          <a:avLst/>
        </a:prstGeom>
        <a:solidFill>
          <a:schemeClr val="bg2">
            <a:lumMod val="75000"/>
            <a:alpha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0</xdr:colOff>
      <xdr:row>5</xdr:row>
      <xdr:rowOff>19050</xdr:rowOff>
    </xdr:from>
    <xdr:to>
      <xdr:col>12</xdr:col>
      <xdr:colOff>38612</xdr:colOff>
      <xdr:row>7</xdr:row>
      <xdr:rowOff>104775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EE43AD-DE27-1740-1C90-79D14E9ADF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8193"/>
        <a:stretch/>
      </xdr:blipFill>
      <xdr:spPr>
        <a:xfrm>
          <a:off x="4800600" y="876300"/>
          <a:ext cx="3667637" cy="428625"/>
        </a:xfrm>
        <a:prstGeom prst="rect">
          <a:avLst/>
        </a:prstGeom>
      </xdr:spPr>
    </xdr:pic>
    <xdr:clientData/>
  </xdr:twoCellAnchor>
  <xdr:twoCellAnchor>
    <xdr:from>
      <xdr:col>9</xdr:col>
      <xdr:colOff>638176</xdr:colOff>
      <xdr:row>5</xdr:row>
      <xdr:rowOff>19050</xdr:rowOff>
    </xdr:from>
    <xdr:to>
      <xdr:col>10</xdr:col>
      <xdr:colOff>523876</xdr:colOff>
      <xdr:row>7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C4C54D0-DD1F-B4B5-19AC-6EF04DCF9789}"/>
            </a:ext>
          </a:extLst>
        </xdr:cNvPr>
        <xdr:cNvSpPr/>
      </xdr:nvSpPr>
      <xdr:spPr bwMode="auto">
        <a:xfrm>
          <a:off x="6810376" y="876300"/>
          <a:ext cx="571500" cy="42862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10</xdr:col>
      <xdr:colOff>581025</xdr:colOff>
      <xdr:row>5</xdr:row>
      <xdr:rowOff>28575</xdr:rowOff>
    </xdr:from>
    <xdr:to>
      <xdr:col>11</xdr:col>
      <xdr:colOff>276225</xdr:colOff>
      <xdr:row>7</xdr:row>
      <xdr:rowOff>114300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709AFE2-5FF9-477B-AA3F-140FF246EF1B}"/>
            </a:ext>
          </a:extLst>
        </xdr:cNvPr>
        <xdr:cNvSpPr/>
      </xdr:nvSpPr>
      <xdr:spPr bwMode="auto">
        <a:xfrm>
          <a:off x="7439025" y="885825"/>
          <a:ext cx="581025" cy="42862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552450</xdr:colOff>
      <xdr:row>11</xdr:row>
      <xdr:rowOff>0</xdr:rowOff>
    </xdr:from>
    <xdr:to>
      <xdr:col>9</xdr:col>
      <xdr:colOff>647700</xdr:colOff>
      <xdr:row>19</xdr:row>
      <xdr:rowOff>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3BA26B3-8C0C-4610-9930-F9922B14D4EB}"/>
            </a:ext>
          </a:extLst>
        </xdr:cNvPr>
        <xdr:cNvCxnSpPr/>
      </xdr:nvCxnSpPr>
      <xdr:spPr bwMode="auto">
        <a:xfrm flipV="1">
          <a:off x="5353050" y="1885950"/>
          <a:ext cx="1466850" cy="13716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dash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9</xdr:col>
      <xdr:colOff>638175</xdr:colOff>
      <xdr:row>11</xdr:row>
      <xdr:rowOff>123825</xdr:rowOff>
    </xdr:from>
    <xdr:ext cx="1595309" cy="30480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49C0097-7C5A-31B7-7F73-A2FA4339DA61}"/>
            </a:ext>
          </a:extLst>
        </xdr:cNvPr>
        <xdr:cNvSpPr txBox="1"/>
      </xdr:nvSpPr>
      <xdr:spPr>
        <a:xfrm>
          <a:off x="6810375" y="2009775"/>
          <a:ext cx="1595309" cy="3048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kern="1200"/>
            <a:t>電車の進行方向を測る</a:t>
          </a:r>
        </a:p>
      </xdr:txBody>
    </xdr:sp>
    <xdr:clientData/>
  </xdr:oneCellAnchor>
  <xdr:twoCellAnchor>
    <xdr:from>
      <xdr:col>6</xdr:col>
      <xdr:colOff>504825</xdr:colOff>
      <xdr:row>35</xdr:row>
      <xdr:rowOff>76200</xdr:rowOff>
    </xdr:from>
    <xdr:to>
      <xdr:col>10</xdr:col>
      <xdr:colOff>334716</xdr:colOff>
      <xdr:row>45</xdr:row>
      <xdr:rowOff>515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1DEE017C-DA34-4F4B-9C31-536C247EAF11}"/>
            </a:ext>
          </a:extLst>
        </xdr:cNvPr>
        <xdr:cNvCxnSpPr/>
      </xdr:nvCxnSpPr>
      <xdr:spPr>
        <a:xfrm flipH="1" flipV="1">
          <a:off x="3933825" y="6762750"/>
          <a:ext cx="3258891" cy="1638815"/>
        </a:xfrm>
        <a:prstGeom prst="line">
          <a:avLst/>
        </a:prstGeom>
        <a:ln w="44450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37</xdr:row>
      <xdr:rowOff>95250</xdr:rowOff>
    </xdr:from>
    <xdr:to>
      <xdr:col>10</xdr:col>
      <xdr:colOff>334716</xdr:colOff>
      <xdr:row>47</xdr:row>
      <xdr:rowOff>19565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54A586D0-8890-4176-95BB-29F7B8AE732E}"/>
            </a:ext>
          </a:extLst>
        </xdr:cNvPr>
        <xdr:cNvCxnSpPr/>
      </xdr:nvCxnSpPr>
      <xdr:spPr>
        <a:xfrm flipH="1" flipV="1">
          <a:off x="3933825" y="7124700"/>
          <a:ext cx="3258891" cy="1638815"/>
        </a:xfrm>
        <a:prstGeom prst="line">
          <a:avLst/>
        </a:prstGeom>
        <a:ln w="44450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37</xdr:row>
      <xdr:rowOff>133350</xdr:rowOff>
    </xdr:from>
    <xdr:to>
      <xdr:col>9</xdr:col>
      <xdr:colOff>449016</xdr:colOff>
      <xdr:row>47</xdr:row>
      <xdr:rowOff>57665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ABD68776-A458-4C67-8AA2-8A85531C15E9}"/>
            </a:ext>
          </a:extLst>
        </xdr:cNvPr>
        <xdr:cNvCxnSpPr/>
      </xdr:nvCxnSpPr>
      <xdr:spPr>
        <a:xfrm flipH="1" flipV="1">
          <a:off x="3362325" y="7162800"/>
          <a:ext cx="3258891" cy="1638815"/>
        </a:xfrm>
        <a:prstGeom prst="line">
          <a:avLst/>
        </a:prstGeom>
        <a:ln w="44450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35</xdr:row>
      <xdr:rowOff>66675</xdr:rowOff>
    </xdr:from>
    <xdr:to>
      <xdr:col>9</xdr:col>
      <xdr:colOff>534741</xdr:colOff>
      <xdr:row>44</xdr:row>
      <xdr:rowOff>162440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51D6D211-144C-4D2F-B4A7-62A75142CE3F}"/>
            </a:ext>
          </a:extLst>
        </xdr:cNvPr>
        <xdr:cNvCxnSpPr/>
      </xdr:nvCxnSpPr>
      <xdr:spPr>
        <a:xfrm flipH="1" flipV="1">
          <a:off x="3448050" y="6753225"/>
          <a:ext cx="3258891" cy="1638815"/>
        </a:xfrm>
        <a:prstGeom prst="line">
          <a:avLst/>
        </a:prstGeom>
        <a:ln w="44450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40</xdr:row>
      <xdr:rowOff>133350</xdr:rowOff>
    </xdr:from>
    <xdr:to>
      <xdr:col>4</xdr:col>
      <xdr:colOff>600075</xdr:colOff>
      <xdr:row>44</xdr:row>
      <xdr:rowOff>123825</xdr:rowOff>
    </xdr:to>
    <xdr:sp macro="" textlink="">
      <xdr:nvSpPr>
        <xdr:cNvPr id="57" name="二等辺三角形 56">
          <a:extLst>
            <a:ext uri="{FF2B5EF4-FFF2-40B4-BE49-F238E27FC236}">
              <a16:creationId xmlns:a16="http://schemas.microsoft.com/office/drawing/2014/main" id="{EBD8BCEE-CBE7-1BA8-5D8C-0FBC4A42A570}"/>
            </a:ext>
          </a:extLst>
        </xdr:cNvPr>
        <xdr:cNvSpPr/>
      </xdr:nvSpPr>
      <xdr:spPr bwMode="auto">
        <a:xfrm>
          <a:off x="609600" y="7677150"/>
          <a:ext cx="2047875" cy="676275"/>
        </a:xfrm>
        <a:prstGeom prst="triangle">
          <a:avLst/>
        </a:prstGeom>
        <a:solidFill>
          <a:srgbClr val="C0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285750</xdr:colOff>
      <xdr:row>44</xdr:row>
      <xdr:rowOff>57150</xdr:rowOff>
    </xdr:from>
    <xdr:to>
      <xdr:col>4</xdr:col>
      <xdr:colOff>247650</xdr:colOff>
      <xdr:row>50</xdr:row>
      <xdr:rowOff>114299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BEEBD1C3-327F-DF63-9220-4F4BFB8C03B0}"/>
            </a:ext>
          </a:extLst>
        </xdr:cNvPr>
        <xdr:cNvSpPr/>
      </xdr:nvSpPr>
      <xdr:spPr bwMode="auto">
        <a:xfrm>
          <a:off x="971550" y="8286750"/>
          <a:ext cx="1333500" cy="108584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66676</xdr:colOff>
      <xdr:row>41</xdr:row>
      <xdr:rowOff>28575</xdr:rowOff>
    </xdr:from>
    <xdr:to>
      <xdr:col>4</xdr:col>
      <xdr:colOff>530620</xdr:colOff>
      <xdr:row>44</xdr:row>
      <xdr:rowOff>123825</xdr:rowOff>
    </xdr:to>
    <xdr:sp macro="" textlink="">
      <xdr:nvSpPr>
        <xdr:cNvPr id="60" name="二等辺三角形 59">
          <a:extLst>
            <a:ext uri="{FF2B5EF4-FFF2-40B4-BE49-F238E27FC236}">
              <a16:creationId xmlns:a16="http://schemas.microsoft.com/office/drawing/2014/main" id="{8331968C-302A-4CCC-9F4C-74F6C715C5EF}"/>
            </a:ext>
          </a:extLst>
        </xdr:cNvPr>
        <xdr:cNvSpPr/>
      </xdr:nvSpPr>
      <xdr:spPr bwMode="auto">
        <a:xfrm>
          <a:off x="800101" y="7115175"/>
          <a:ext cx="1835544" cy="60960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438150</xdr:colOff>
      <xdr:row>44</xdr:row>
      <xdr:rowOff>133350</xdr:rowOff>
    </xdr:from>
    <xdr:to>
      <xdr:col>3</xdr:col>
      <xdr:colOff>104775</xdr:colOff>
      <xdr:row>50</xdr:row>
      <xdr:rowOff>9524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BFED1E8B-A349-489D-B718-F9C99C702511}"/>
            </a:ext>
          </a:extLst>
        </xdr:cNvPr>
        <xdr:cNvSpPr/>
      </xdr:nvSpPr>
      <xdr:spPr bwMode="auto">
        <a:xfrm>
          <a:off x="1123950" y="8362950"/>
          <a:ext cx="352425" cy="904874"/>
        </a:xfrm>
        <a:prstGeom prst="rect">
          <a:avLst/>
        </a:prstGeom>
        <a:solidFill>
          <a:schemeClr val="accent2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323849</xdr:colOff>
      <xdr:row>44</xdr:row>
      <xdr:rowOff>161925</xdr:rowOff>
    </xdr:from>
    <xdr:to>
      <xdr:col>4</xdr:col>
      <xdr:colOff>142874</xdr:colOff>
      <xdr:row>47</xdr:row>
      <xdr:rowOff>114300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EC12DEB0-337A-448F-9AA5-BBEFC1CD7288}"/>
            </a:ext>
          </a:extLst>
        </xdr:cNvPr>
        <xdr:cNvSpPr/>
      </xdr:nvSpPr>
      <xdr:spPr bwMode="auto">
        <a:xfrm>
          <a:off x="1695449" y="8391525"/>
          <a:ext cx="504825" cy="4667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504825</xdr:colOff>
      <xdr:row>45</xdr:row>
      <xdr:rowOff>47626</xdr:rowOff>
    </xdr:from>
    <xdr:to>
      <xdr:col>3</xdr:col>
      <xdr:colOff>38100</xdr:colOff>
      <xdr:row>47</xdr:row>
      <xdr:rowOff>47626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D8578008-5A88-4202-9735-3400D760353D}"/>
            </a:ext>
          </a:extLst>
        </xdr:cNvPr>
        <xdr:cNvSpPr/>
      </xdr:nvSpPr>
      <xdr:spPr bwMode="auto">
        <a:xfrm>
          <a:off x="1190625" y="8448676"/>
          <a:ext cx="219075" cy="3429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18</xdr:col>
      <xdr:colOff>561975</xdr:colOff>
      <xdr:row>66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2DD5AE-0691-1EA5-6E56-73A454F0A772}"/>
            </a:ext>
          </a:extLst>
        </xdr:cNvPr>
        <xdr:cNvSpPr/>
      </xdr:nvSpPr>
      <xdr:spPr bwMode="auto">
        <a:xfrm>
          <a:off x="66675" y="47625"/>
          <a:ext cx="7858125" cy="10039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0</xdr:col>
      <xdr:colOff>238125</xdr:colOff>
      <xdr:row>1</xdr:row>
      <xdr:rowOff>104775</xdr:rowOff>
    </xdr:from>
    <xdr:ext cx="2470356" cy="47801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B41F4E-4650-E2BD-ED09-244EEA0BE8A5}"/>
            </a:ext>
          </a:extLst>
        </xdr:cNvPr>
        <xdr:cNvSpPr txBox="1"/>
      </xdr:nvSpPr>
      <xdr:spPr>
        <a:xfrm>
          <a:off x="238125" y="257175"/>
          <a:ext cx="2470356" cy="478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kern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シート保護しています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1CDF-E342-45A3-90B2-CB024FB735E6}">
  <sheetPr>
    <tabColor rgb="FFFFC000"/>
  </sheetPr>
  <dimension ref="A2:M52"/>
  <sheetViews>
    <sheetView showGridLines="0" tabSelected="1" workbookViewId="0">
      <selection activeCell="C3" sqref="C3:E3"/>
    </sheetView>
  </sheetViews>
  <sheetFormatPr defaultRowHeight="13.5"/>
  <cols>
    <col min="1" max="1" width="4.125" style="2" customWidth="1"/>
    <col min="2" max="2" width="15.875" style="1" customWidth="1"/>
    <col min="3" max="3" width="3.875" style="1" customWidth="1"/>
    <col min="4" max="4" width="7.625" style="1" customWidth="1"/>
    <col min="5" max="5" width="4.375" style="1" customWidth="1"/>
    <col min="6" max="6" width="11" style="1" customWidth="1"/>
    <col min="7" max="7" width="8.125" style="45" customWidth="1"/>
    <col min="8" max="8" width="10.125" style="1" customWidth="1"/>
    <col min="9" max="12" width="8.125" style="26" customWidth="1"/>
    <col min="13" max="13" width="5" style="1" customWidth="1"/>
    <col min="14" max="14" width="4.375" style="1" customWidth="1"/>
    <col min="15" max="17" width="7.125" style="1" customWidth="1"/>
    <col min="18" max="18" width="4.375" style="1" customWidth="1"/>
    <col min="19" max="19" width="9" style="1"/>
    <col min="20" max="21" width="7.125" style="1" customWidth="1"/>
    <col min="22" max="16384" width="9" style="1"/>
  </cols>
  <sheetData>
    <row r="2" spans="1:13" ht="15.75" thickBot="1">
      <c r="B2" s="8" t="s">
        <v>100</v>
      </c>
      <c r="D2" s="9" t="s">
        <v>74</v>
      </c>
      <c r="G2" s="46" t="str">
        <f>C3&amp;C4&amp;" "&amp;C11&amp;"月"&amp;C12&amp;"日の光線状態"</f>
        <v>上毛電車新屋粕川 1月29日の光線状態</v>
      </c>
      <c r="M2" s="2"/>
    </row>
    <row r="3" spans="1:13" ht="14.25" thickBot="1">
      <c r="B3" s="14" t="s">
        <v>97</v>
      </c>
      <c r="C3" s="60" t="s">
        <v>124</v>
      </c>
      <c r="D3" s="61"/>
      <c r="E3" s="62"/>
      <c r="G3" s="40"/>
      <c r="H3" s="29" t="s">
        <v>82</v>
      </c>
      <c r="I3" s="29" t="s">
        <v>115</v>
      </c>
      <c r="J3" s="29" t="s">
        <v>72</v>
      </c>
      <c r="K3" s="29" t="s">
        <v>69</v>
      </c>
      <c r="L3" s="37" t="s">
        <v>69</v>
      </c>
    </row>
    <row r="4" spans="1:13" ht="14.25" thickBot="1">
      <c r="B4" s="14" t="s">
        <v>98</v>
      </c>
      <c r="C4" s="63" t="s">
        <v>125</v>
      </c>
      <c r="D4" s="64"/>
      <c r="E4" s="65"/>
      <c r="G4" s="30" t="s">
        <v>75</v>
      </c>
      <c r="H4" s="12" t="s">
        <v>66</v>
      </c>
      <c r="I4" s="12" t="s">
        <v>73</v>
      </c>
      <c r="J4" s="12" t="s">
        <v>73</v>
      </c>
      <c r="K4" s="12" t="s">
        <v>71</v>
      </c>
      <c r="L4" s="38" t="s">
        <v>70</v>
      </c>
    </row>
    <row r="5" spans="1:13" ht="14.25" thickBot="1">
      <c r="A5" s="13" t="s">
        <v>121</v>
      </c>
      <c r="B5" s="14" t="s">
        <v>2</v>
      </c>
      <c r="C5" s="52">
        <v>36.409999999999997</v>
      </c>
      <c r="D5" s="53"/>
      <c r="E5" s="17" t="s">
        <v>3</v>
      </c>
      <c r="G5" s="41"/>
      <c r="H5" s="39" t="s">
        <v>119</v>
      </c>
      <c r="I5" s="31" t="s">
        <v>117</v>
      </c>
      <c r="J5" s="31" t="s">
        <v>117</v>
      </c>
      <c r="K5" s="39" t="s">
        <v>76</v>
      </c>
      <c r="L5" s="47"/>
    </row>
    <row r="6" spans="1:13" ht="14.25" thickBot="1">
      <c r="A6" s="13" t="s">
        <v>121</v>
      </c>
      <c r="B6" s="14" t="s">
        <v>1</v>
      </c>
      <c r="C6" s="66">
        <v>139.19999999999999</v>
      </c>
      <c r="D6" s="67"/>
      <c r="E6" s="17" t="s">
        <v>3</v>
      </c>
      <c r="G6" s="42">
        <f>計算式!D2</f>
        <v>0.20833333333333334</v>
      </c>
      <c r="H6" s="15" t="str">
        <f ca="1">IF(L6&lt;=0,"日没",IF(計算式!C36&lt;=-270,"右前 "&amp;計算式!J36,IF(計算式!C36&lt;=-180,"右後 "&amp;計算式!I36,IF(計算式!C36&lt;=-90,"左後 "&amp;計算式!H36,IF(計算式!C36&lt;=0,"左前 "&amp;計算式!G36,IF(計算式!C36&gt;=270,"左前 "&amp;計算式!F36,IF(計算式!C36&gt;=180,"左後 "&amp;計算式!E36,IF(計算式!C36&gt;=90,"右後 "&amp;計算式!D36,"右前 "&amp;計算式!C36))))))))</f>
        <v>日没</v>
      </c>
      <c r="I6" s="15" t="str">
        <f t="shared" ref="I6:I34" ca="1" si="0">IF(L6&lt;=0,"日没",ROUND(ABS(SIN(RADIANS($C$8-K6))/TAN(RADIANS(L6))),2))</f>
        <v>日没</v>
      </c>
      <c r="J6" s="15" t="str">
        <f t="shared" ref="J6:J34" ca="1" si="1">IF(L6&lt;=0,"日没",ROUND(ABS(COS(RADIANS($C$8-K6))/TAN(RADIANS(L6))),2))</f>
        <v>日没</v>
      </c>
      <c r="K6" s="48">
        <f ca="1">ROUND(計算式!P2,0)</f>
        <v>-83</v>
      </c>
      <c r="L6" s="49">
        <f ca="1">ROUND(計算式!R2,0)</f>
        <v>-22</v>
      </c>
    </row>
    <row r="7" spans="1:13" ht="14.25" thickBot="1">
      <c r="G7" s="43">
        <f>計算式!D3</f>
        <v>0.22916666666666669</v>
      </c>
      <c r="H7" s="33" t="str">
        <f ca="1">IF(L7&lt;=0,"日没",IF(計算式!C37&lt;=-270,"右前 "&amp;計算式!J37,IF(計算式!C37&lt;=-180,"右後 "&amp;計算式!I37,IF(計算式!C37&lt;=-90,"左後 "&amp;計算式!H37,IF(計算式!C37&lt;=0,"左前 "&amp;計算式!G37,IF(計算式!C37&gt;=270,"左前 "&amp;計算式!F37,IF(計算式!C37&gt;=180,"左後 "&amp;計算式!E37,IF(計算式!C37&gt;=90,"右後 "&amp;計算式!D37,"右前 "&amp;計算式!C37))))))))</f>
        <v>日没</v>
      </c>
      <c r="I7" s="33" t="str">
        <f t="shared" ca="1" si="0"/>
        <v>日没</v>
      </c>
      <c r="J7" s="33" t="str">
        <f t="shared" ca="1" si="1"/>
        <v>日没</v>
      </c>
      <c r="K7" s="32">
        <f ca="1">ROUND(計算式!P3,0)</f>
        <v>-79</v>
      </c>
      <c r="L7" s="34">
        <f ca="1">ROUND(計算式!R3,0)</f>
        <v>-16</v>
      </c>
    </row>
    <row r="8" spans="1:13" ht="14.25" thickBot="1">
      <c r="A8" s="13" t="s">
        <v>121</v>
      </c>
      <c r="B8" s="5" t="s">
        <v>118</v>
      </c>
      <c r="C8" s="68">
        <v>-100</v>
      </c>
      <c r="D8" s="69"/>
      <c r="E8" s="17" t="s">
        <v>3</v>
      </c>
      <c r="G8" s="43">
        <f>計算式!D4</f>
        <v>0.25</v>
      </c>
      <c r="H8" s="33" t="str">
        <f ca="1">IF(L8&lt;=0,"日没",IF(計算式!C38&lt;=-270,"右前 "&amp;計算式!J38,IF(計算式!C38&lt;=-180,"右後 "&amp;計算式!I38,IF(計算式!C38&lt;=-90,"左後 "&amp;計算式!H38,IF(計算式!C38&lt;=0,"左前 "&amp;計算式!G38,IF(計算式!C38&gt;=270,"左前 "&amp;計算式!F38,IF(計算式!C38&gt;=180,"左後 "&amp;計算式!E38,IF(計算式!C38&gt;=90,"右後 "&amp;計算式!D38,"右前 "&amp;計算式!C38))))))))</f>
        <v>日没</v>
      </c>
      <c r="I8" s="33" t="str">
        <f t="shared" ca="1" si="0"/>
        <v>日没</v>
      </c>
      <c r="J8" s="33" t="str">
        <f t="shared" ca="1" si="1"/>
        <v>日没</v>
      </c>
      <c r="K8" s="32">
        <f ca="1">ROUND(計算式!P4,0)</f>
        <v>-75</v>
      </c>
      <c r="L8" s="34">
        <f ca="1">ROUND(計算式!R4,0)</f>
        <v>-10</v>
      </c>
    </row>
    <row r="9" spans="1:13">
      <c r="B9" s="70" t="s">
        <v>81</v>
      </c>
      <c r="C9" s="70"/>
      <c r="D9" s="70"/>
      <c r="E9" s="70"/>
      <c r="G9" s="43">
        <f>計算式!D5</f>
        <v>0.27083333333333331</v>
      </c>
      <c r="H9" s="33" t="str">
        <f ca="1">IF(L9&lt;=0,"日没",IF(計算式!C39&lt;=-270,"右前 "&amp;計算式!J39,IF(計算式!C39&lt;=-180,"右後 "&amp;計算式!I39,IF(計算式!C39&lt;=-90,"左後 "&amp;計算式!H39,IF(計算式!C39&lt;=0,"左前 "&amp;計算式!G39,IF(計算式!C39&gt;=270,"左前 "&amp;計算式!F39,IF(計算式!C39&gt;=180,"左後 "&amp;計算式!E39,IF(計算式!C39&gt;=90,"右後 "&amp;計算式!D39,"右前 "&amp;計算式!C39))))))))</f>
        <v>日没</v>
      </c>
      <c r="I9" s="33" t="str">
        <f t="shared" ca="1" si="0"/>
        <v>日没</v>
      </c>
      <c r="J9" s="33" t="str">
        <f t="shared" ca="1" si="1"/>
        <v>日没</v>
      </c>
      <c r="K9" s="32">
        <f ca="1">ROUND(計算式!P5,0)</f>
        <v>-70</v>
      </c>
      <c r="L9" s="34">
        <f ca="1">ROUND(計算式!R5,0)</f>
        <v>-4</v>
      </c>
    </row>
    <row r="10" spans="1:13" ht="14.25" thickBot="1">
      <c r="G10" s="43">
        <f>計算式!D6</f>
        <v>0.29166666666666663</v>
      </c>
      <c r="H10" s="33" t="str">
        <f ca="1">IF(L10&lt;=0,"日没",IF(計算式!C40&lt;=-270,"右前 "&amp;計算式!J40,IF(計算式!C40&lt;=-180,"右後 "&amp;計算式!I40,IF(計算式!C40&lt;=-90,"左後 "&amp;計算式!H40,IF(計算式!C40&lt;=0,"左前 "&amp;計算式!G40,IF(計算式!C40&gt;=270,"左前 "&amp;計算式!F40,IF(計算式!C40&gt;=180,"左後 "&amp;計算式!E40,IF(計算式!C40&gt;=90,"右後 "&amp;計算式!D40,"右前 "&amp;計算式!C40))))))))</f>
        <v>右前 34</v>
      </c>
      <c r="I10" s="33">
        <f t="shared" ca="1" si="0"/>
        <v>16.010000000000002</v>
      </c>
      <c r="J10" s="33">
        <f t="shared" ca="1" si="1"/>
        <v>23.74</v>
      </c>
      <c r="K10" s="32">
        <f ca="1">ROUND(計算式!P6,0)</f>
        <v>-66</v>
      </c>
      <c r="L10" s="34">
        <f ca="1">ROUND(計算式!R6,0)</f>
        <v>2</v>
      </c>
    </row>
    <row r="11" spans="1:13" ht="14.25" thickBot="1">
      <c r="A11" s="13" t="s">
        <v>120</v>
      </c>
      <c r="B11" s="83" t="s">
        <v>0</v>
      </c>
      <c r="C11" s="79">
        <v>1</v>
      </c>
      <c r="D11" s="80"/>
      <c r="E11" s="17" t="s">
        <v>7</v>
      </c>
      <c r="G11" s="43">
        <f>計算式!D7</f>
        <v>0.31249999999999994</v>
      </c>
      <c r="H11" s="33" t="str">
        <f ca="1">IF(L11&lt;=0,"日没",IF(計算式!C41&lt;=-270,"右前 "&amp;計算式!J41,IF(計算式!C41&lt;=-180,"右後 "&amp;計算式!I41,IF(計算式!C41&lt;=-90,"左後 "&amp;計算式!H41,IF(計算式!C41&lt;=0,"左前 "&amp;計算式!G41,IF(計算式!C41&gt;=270,"左前 "&amp;計算式!F41,IF(計算式!C41&gt;=180,"左後 "&amp;計算式!E41,IF(計算式!C41&gt;=90,"右後 "&amp;計算式!D41,"右前 "&amp;計算式!C41))))))))</f>
        <v>右前 39</v>
      </c>
      <c r="I11" s="33">
        <f t="shared" ca="1" si="0"/>
        <v>5.13</v>
      </c>
      <c r="J11" s="33">
        <f t="shared" ca="1" si="1"/>
        <v>6.33</v>
      </c>
      <c r="K11" s="32">
        <f ca="1">ROUND(計算式!P7,0)</f>
        <v>-61</v>
      </c>
      <c r="L11" s="34">
        <f ca="1">ROUND(計算式!R7,0)</f>
        <v>7</v>
      </c>
    </row>
    <row r="12" spans="1:13" ht="14.25" thickBot="1">
      <c r="A12" s="13" t="s">
        <v>120</v>
      </c>
      <c r="B12" s="84"/>
      <c r="C12" s="79">
        <v>29</v>
      </c>
      <c r="D12" s="80"/>
      <c r="E12" s="17" t="s">
        <v>8</v>
      </c>
      <c r="G12" s="43">
        <f>計算式!D8</f>
        <v>0.33333333333333326</v>
      </c>
      <c r="H12" s="33" t="str">
        <f ca="1">IF(L12&lt;=0,"日没",IF(計算式!C42&lt;=-270,"右前 "&amp;計算式!J42,IF(計算式!C42&lt;=-180,"右後 "&amp;計算式!I42,IF(計算式!C42&lt;=-90,"左後 "&amp;計算式!H42,IF(計算式!C42&lt;=0,"左前 "&amp;計算式!G42,IF(計算式!C42&gt;=270,"左前 "&amp;計算式!F42,IF(計算式!C42&gt;=180,"左後 "&amp;計算式!E42,IF(計算式!C42&gt;=90,"右後 "&amp;計算式!D42,"右前 "&amp;計算式!C42))))))))</f>
        <v>右前 44</v>
      </c>
      <c r="I12" s="33">
        <f t="shared" ca="1" si="0"/>
        <v>3.27</v>
      </c>
      <c r="J12" s="33">
        <f t="shared" ca="1" si="1"/>
        <v>3.38</v>
      </c>
      <c r="K12" s="32">
        <f ca="1">ROUND(計算式!P8,0)</f>
        <v>-56</v>
      </c>
      <c r="L12" s="34">
        <f ca="1">ROUND(計算式!R8,0)</f>
        <v>12</v>
      </c>
    </row>
    <row r="13" spans="1:13" ht="14.25" thickBot="1">
      <c r="A13" s="13" t="s">
        <v>120</v>
      </c>
      <c r="B13" s="83" t="s">
        <v>12</v>
      </c>
      <c r="C13" s="81">
        <v>9</v>
      </c>
      <c r="D13" s="82"/>
      <c r="E13" s="17" t="s">
        <v>4</v>
      </c>
      <c r="G13" s="43">
        <f>計算式!D9</f>
        <v>0.35416666666666657</v>
      </c>
      <c r="H13" s="33" t="str">
        <f ca="1">IF(L13&lt;=0,"日没",IF(計算式!C43&lt;=-270,"右前 "&amp;計算式!J43,IF(計算式!C43&lt;=-180,"右後 "&amp;計算式!I43,IF(計算式!C43&lt;=-90,"左後 "&amp;計算式!H43,IF(計算式!C43&lt;=0,"左前 "&amp;計算式!G43,IF(計算式!C43&gt;=270,"左前 "&amp;計算式!F43,IF(計算式!C43&gt;=180,"左後 "&amp;計算式!E43,IF(計算式!C43&gt;=90,"右後 "&amp;計算式!D43,"右前 "&amp;計算式!C43))))))))</f>
        <v>右前 49</v>
      </c>
      <c r="I13" s="33">
        <f t="shared" ca="1" si="0"/>
        <v>2.4700000000000002</v>
      </c>
      <c r="J13" s="33">
        <f t="shared" ca="1" si="1"/>
        <v>2.15</v>
      </c>
      <c r="K13" s="32">
        <f ca="1">ROUND(計算式!P9,0)</f>
        <v>-51</v>
      </c>
      <c r="L13" s="34">
        <f ca="1">ROUND(計算式!R9,0)</f>
        <v>17</v>
      </c>
    </row>
    <row r="14" spans="1:13" ht="14.25" thickBot="1">
      <c r="A14" s="13" t="s">
        <v>120</v>
      </c>
      <c r="B14" s="84"/>
      <c r="C14" s="81">
        <v>35</v>
      </c>
      <c r="D14" s="82"/>
      <c r="E14" s="17" t="s">
        <v>9</v>
      </c>
      <c r="G14" s="43">
        <f>計算式!D10</f>
        <v>0.37499999999999989</v>
      </c>
      <c r="H14" s="33" t="str">
        <f ca="1">IF(L14&lt;=0,"日没",IF(計算式!C44&lt;=-270,"右前 "&amp;計算式!J44,IF(計算式!C44&lt;=-180,"右後 "&amp;計算式!I44,IF(計算式!C44&lt;=-90,"左後 "&amp;計算式!H44,IF(計算式!C44&lt;=0,"左前 "&amp;計算式!G44,IF(計算式!C44&gt;=270,"左前 "&amp;計算式!F44,IF(計算式!C44&gt;=180,"左後 "&amp;計算式!E44,IF(計算式!C44&gt;=90,"右後 "&amp;計算式!D44,"右前 "&amp;計算式!C44))))))))</f>
        <v>右前 55</v>
      </c>
      <c r="I14" s="33">
        <f t="shared" ca="1" si="0"/>
        <v>2.13</v>
      </c>
      <c r="J14" s="33">
        <f t="shared" ca="1" si="1"/>
        <v>1.49</v>
      </c>
      <c r="K14" s="32">
        <f ca="1">ROUND(計算式!P10,0)</f>
        <v>-45</v>
      </c>
      <c r="L14" s="34">
        <f ca="1">ROUND(計算式!R10,0)</f>
        <v>21</v>
      </c>
    </row>
    <row r="15" spans="1:13">
      <c r="G15" s="43">
        <f>計算式!D11</f>
        <v>0.3958333333333332</v>
      </c>
      <c r="H15" s="33" t="str">
        <f ca="1">IF(L15&lt;=0,"日没",IF(計算式!C45&lt;=-270,"右前 "&amp;計算式!J45,IF(計算式!C45&lt;=-180,"右後 "&amp;計算式!I45,IF(計算式!C45&lt;=-90,"左後 "&amp;計算式!H45,IF(計算式!C45&lt;=0,"左前 "&amp;計算式!G45,IF(計算式!C45&gt;=270,"左前 "&amp;計算式!F45,IF(計算式!C45&gt;=180,"左後 "&amp;計算式!E45,IF(計算式!C45&gt;=90,"右後 "&amp;計算式!D45,"右前 "&amp;計算式!C45))))))))</f>
        <v>右前 61</v>
      </c>
      <c r="I15" s="33">
        <f t="shared" ca="1" si="0"/>
        <v>1.88</v>
      </c>
      <c r="J15" s="33">
        <f t="shared" ca="1" si="1"/>
        <v>1.04</v>
      </c>
      <c r="K15" s="32">
        <f ca="1">ROUND(計算式!P11,0)</f>
        <v>-39</v>
      </c>
      <c r="L15" s="34">
        <f ca="1">ROUND(計算式!R11,0)</f>
        <v>25</v>
      </c>
    </row>
    <row r="16" spans="1:13">
      <c r="G16" s="43">
        <f>計算式!D12</f>
        <v>0.41666666666666652</v>
      </c>
      <c r="H16" s="33" t="str">
        <f ca="1">IF(L16&lt;=0,"日没",IF(計算式!C46&lt;=-270,"右前 "&amp;計算式!J46,IF(計算式!C46&lt;=-180,"右後 "&amp;計算式!I46,IF(計算式!C46&lt;=-90,"左後 "&amp;計算式!H46,IF(計算式!C46&lt;=0,"左前 "&amp;計算式!G46,IF(計算式!C46&gt;=270,"左前 "&amp;計算式!F46,IF(計算式!C46&gt;=180,"左後 "&amp;計算式!E46,IF(計算式!C46&gt;=90,"右後 "&amp;計算式!D46,"右前 "&amp;計算式!C46))))))))</f>
        <v>右前 68</v>
      </c>
      <c r="I16" s="33">
        <f t="shared" ca="1" si="0"/>
        <v>1.67</v>
      </c>
      <c r="J16" s="33">
        <f t="shared" ca="1" si="1"/>
        <v>0.68</v>
      </c>
      <c r="K16" s="32">
        <f ca="1">ROUND(計算式!P12,0)</f>
        <v>-32</v>
      </c>
      <c r="L16" s="34">
        <f ca="1">ROUND(計算式!R12,0)</f>
        <v>29</v>
      </c>
    </row>
    <row r="17" spans="2:12" ht="15.75" thickBot="1">
      <c r="B17" s="6" t="s">
        <v>99</v>
      </c>
      <c r="C17" s="78" t="s">
        <v>130</v>
      </c>
      <c r="D17" s="78"/>
      <c r="E17" s="78"/>
      <c r="G17" s="43">
        <f>計算式!D13</f>
        <v>0.43749999999999983</v>
      </c>
      <c r="H17" s="33" t="str">
        <f ca="1">IF(L17&lt;=0,"日没",IF(計算式!C47&lt;=-270,"右前 "&amp;計算式!J47,IF(計算式!C47&lt;=-180,"右後 "&amp;計算式!I47,IF(計算式!C47&lt;=-90,"左後 "&amp;計算式!H47,IF(計算式!C47&lt;=0,"左前 "&amp;計算式!G47,IF(計算式!C47&gt;=270,"左前 "&amp;計算式!F47,IF(計算式!C47&gt;=180,"左後 "&amp;計算式!E47,IF(計算式!C47&gt;=90,"右後 "&amp;計算式!D47,"右前 "&amp;計算式!C47))))))))</f>
        <v>右前 76</v>
      </c>
      <c r="I17" s="33">
        <f t="shared" ca="1" si="0"/>
        <v>1.55</v>
      </c>
      <c r="J17" s="33">
        <f t="shared" ca="1" si="1"/>
        <v>0.39</v>
      </c>
      <c r="K17" s="32">
        <f ca="1">ROUND(計算式!P13,0)</f>
        <v>-24</v>
      </c>
      <c r="L17" s="34">
        <f ca="1">ROUND(計算式!R13,0)</f>
        <v>32</v>
      </c>
    </row>
    <row r="18" spans="2:12">
      <c r="B18" s="71" t="s">
        <v>134</v>
      </c>
      <c r="C18" s="73" t="str">
        <f ca="1">IF(D26&gt;75,"ほぼ真上",IF(D26&lt;=0,"日没",IF((D27-C8)=-180,"真後ろ",IF((D27-C8)^2&gt;180^2,"左側面のみ",IF((D27-C8)^2&gt;8100,"右側面のみ",IF(D27-C8=0,"真正面",IF(D27-C8&gt;75,"右サイド気味",IF(D27-C8&gt;30,"右順光",IF(D27-C8&gt;20,"右トップ気味",IF(D27-C8&gt;1,"右トップライト",IF(D27-C8&gt;-20,"左トップライト",IF(D27-C8&gt;-75,"左順光","左サイド気味"))))))))))))</f>
        <v>右順光</v>
      </c>
      <c r="D18" s="73"/>
      <c r="E18" s="74"/>
      <c r="G18" s="43">
        <f>計算式!D14</f>
        <v>0.45833333333333315</v>
      </c>
      <c r="H18" s="33" t="str">
        <f ca="1">IF(L18&lt;=0,"日没",IF(計算式!C48&lt;=-270,"右前 "&amp;計算式!J48,IF(計算式!C48&lt;=-180,"右後 "&amp;計算式!I48,IF(計算式!C48&lt;=-90,"左後 "&amp;計算式!H48,IF(計算式!C48&lt;=0,"左前 "&amp;計算式!G48,IF(計算式!C48&gt;=270,"左前 "&amp;計算式!F48,IF(計算式!C48&gt;=180,"左後 "&amp;計算式!E48,IF(計算式!C48&gt;=90,"右後 "&amp;計算式!D48,"右前 "&amp;計算式!C48))))))))</f>
        <v>右前 84</v>
      </c>
      <c r="I18" s="33">
        <f t="shared" ca="1" si="0"/>
        <v>1.47</v>
      </c>
      <c r="J18" s="33">
        <f t="shared" ca="1" si="1"/>
        <v>0.15</v>
      </c>
      <c r="K18" s="32">
        <f ca="1">ROUND(計算式!P14,0)</f>
        <v>-16</v>
      </c>
      <c r="L18" s="34">
        <f ca="1">ROUND(計算式!R14,0)</f>
        <v>34</v>
      </c>
    </row>
    <row r="19" spans="2:12" ht="14.25" thickBot="1">
      <c r="B19" s="72"/>
      <c r="C19" s="75" t="str">
        <f ca="1">IF(D26&lt;=-6,"☆夜☆",IF(D26&lt;=-4,"薄☆暮",IF(D26&lt;=0,"薄☆明",IF(計算式!C32&lt;=-270,"右前 "&amp;計算式!J32&amp;"度",IF(計算式!C32&lt;=-180,"右後 "&amp;計算式!I32&amp;"度",IF(計算式!C32&lt;=-90,"左後 "&amp;計算式!H32&amp;"度",IF(計算式!C32&lt;=0,"左前 "&amp;計算式!G32&amp;"度",IF(計算式!C32&gt;=270,"左前 "&amp;計算式!F32&amp;"度",IF(計算式!C32&gt;=180,"左後 "&amp;計算式!E32&amp;"度",IF(計算式!C32&gt;=90,"右後 "&amp;計算式!D32&amp;"度","右前　"&amp;計算式!C32&amp;"度"))))))))))</f>
        <v>右前　62度</v>
      </c>
      <c r="D19" s="76"/>
      <c r="E19" s="77"/>
      <c r="G19" s="43">
        <f>計算式!D15</f>
        <v>0.47916666666666646</v>
      </c>
      <c r="H19" s="33" t="str">
        <f ca="1">IF(L19&lt;=0,"日没",IF(計算式!C49&lt;=-270,"右前 "&amp;計算式!J49,IF(計算式!C49&lt;=-180,"右後 "&amp;計算式!I49,IF(計算式!C49&lt;=-90,"左後 "&amp;計算式!H49,IF(計算式!C49&lt;=0,"左前 "&amp;計算式!G49,IF(計算式!C49&gt;=270,"左前 "&amp;計算式!F49,IF(計算式!C49&gt;=180,"左後 "&amp;計算式!E49,IF(計算式!C49&gt;=90,"右後 "&amp;計算式!D49,"右前 "&amp;計算式!C49))))))))</f>
        <v>右後 87</v>
      </c>
      <c r="I19" s="33">
        <f t="shared" ca="1" si="0"/>
        <v>1.43</v>
      </c>
      <c r="J19" s="33">
        <f t="shared" ca="1" si="1"/>
        <v>7.0000000000000007E-2</v>
      </c>
      <c r="K19" s="32">
        <f ca="1">ROUND(計算式!P15,0)</f>
        <v>-7</v>
      </c>
      <c r="L19" s="34">
        <f ca="1">ROUND(計算式!R15,0)</f>
        <v>35</v>
      </c>
    </row>
    <row r="20" spans="2:12">
      <c r="B20" s="25"/>
      <c r="G20" s="43">
        <f>計算式!D16</f>
        <v>0.49999999999999978</v>
      </c>
      <c r="H20" s="33" t="str">
        <f ca="1">IF(L20&lt;=0,"日没",IF(計算式!C50&lt;=-270,"右前 "&amp;計算式!J50,IF(計算式!C50&lt;=-180,"右後 "&amp;計算式!I50,IF(計算式!C50&lt;=-90,"左後 "&amp;計算式!H50,IF(計算式!C50&lt;=0,"左前 "&amp;計算式!G50,IF(計算式!C50&gt;=270,"左前 "&amp;計算式!F50,IF(計算式!C50&gt;=180,"左後 "&amp;計算式!E50,IF(計算式!C50&gt;=90,"右後 "&amp;計算式!D50,"右前 "&amp;計算式!C50))))))))</f>
        <v>右後 79</v>
      </c>
      <c r="I20" s="33">
        <f t="shared" ca="1" si="0"/>
        <v>1.4</v>
      </c>
      <c r="J20" s="33">
        <f t="shared" ca="1" si="1"/>
        <v>0.27</v>
      </c>
      <c r="K20" s="32">
        <f ca="1">ROUND(計算式!P16,0)</f>
        <v>1</v>
      </c>
      <c r="L20" s="34">
        <f ca="1">ROUND(計算式!R16,0)</f>
        <v>35</v>
      </c>
    </row>
    <row r="21" spans="2:12" ht="14.25" thickBot="1">
      <c r="G21" s="43">
        <f>計算式!D17</f>
        <v>0.52083333333333315</v>
      </c>
      <c r="H21" s="33" t="str">
        <f ca="1">IF(L21&lt;=0,"日没",IF(計算式!C51&lt;=-270,"右前 "&amp;計算式!J51,IF(計算式!C51&lt;=-180,"右後 "&amp;計算式!I51,IF(計算式!C51&lt;=-90,"左後 "&amp;計算式!H51,IF(計算式!C51&lt;=0,"左前 "&amp;計算式!G51,IF(計算式!C51&gt;=270,"左前 "&amp;計算式!F51,IF(計算式!C51&gt;=180,"左後 "&amp;計算式!E51,IF(計算式!C51&gt;=90,"右後 "&amp;計算式!D51,"右前 "&amp;計算式!C51))))))))</f>
        <v>右後 70</v>
      </c>
      <c r="I21" s="33">
        <f t="shared" ca="1" si="0"/>
        <v>1.34</v>
      </c>
      <c r="J21" s="33">
        <f t="shared" ca="1" si="1"/>
        <v>0.49</v>
      </c>
      <c r="K21" s="32">
        <f ca="1">ROUND(計算式!P17,0)</f>
        <v>10</v>
      </c>
      <c r="L21" s="34">
        <f ca="1">ROUND(計算式!R17,0)</f>
        <v>35</v>
      </c>
    </row>
    <row r="22" spans="2:12">
      <c r="B22" s="27" t="s">
        <v>116</v>
      </c>
      <c r="C22" s="54" t="str">
        <f ca="1">IF(D26&lt;=0,"日没","高さの"&amp;ROUND(ABS(SIN(RADIANS($C$8-D27))/TAN(RADIANS(D26))),2)&amp;"倍")</f>
        <v>高さの1.81倍</v>
      </c>
      <c r="D22" s="55"/>
      <c r="E22" s="56"/>
      <c r="G22" s="43">
        <f>計算式!D18</f>
        <v>0.54166666666666652</v>
      </c>
      <c r="H22" s="33" t="str">
        <f ca="1">IF(L22&lt;=0,"日没",IF(計算式!C52&lt;=-270,"右前 "&amp;計算式!J52,IF(計算式!C52&lt;=-180,"右後 "&amp;計算式!I52,IF(計算式!C52&lt;=-90,"左後 "&amp;計算式!H52,IF(計算式!C52&lt;=0,"左前 "&amp;計算式!G52,IF(計算式!C52&gt;=270,"左前 "&amp;計算式!F52,IF(計算式!C52&gt;=180,"左後 "&amp;計算式!E52,IF(計算式!C52&gt;=90,"右後 "&amp;計算式!D52,"右前 "&amp;計算式!C52))))))))</f>
        <v>右後 62</v>
      </c>
      <c r="I22" s="33">
        <f t="shared" ca="1" si="0"/>
        <v>1.36</v>
      </c>
      <c r="J22" s="33">
        <f t="shared" ca="1" si="1"/>
        <v>0.72</v>
      </c>
      <c r="K22" s="32">
        <f ca="1">ROUND(計算式!P18,0)</f>
        <v>18</v>
      </c>
      <c r="L22" s="34">
        <f ca="1">ROUND(計算式!R18,0)</f>
        <v>33</v>
      </c>
    </row>
    <row r="23" spans="2:12" ht="14.25" thickBot="1">
      <c r="B23" s="28" t="s">
        <v>68</v>
      </c>
      <c r="C23" s="57" t="str">
        <f ca="1">IF(D26&lt;=0,"日没","高さの"&amp;ROUND(ABS(COS(RADIANS($C$8-D27))/TAN(RADIANS(D26))),2)&amp;"倍")</f>
        <v>高さの0.96倍</v>
      </c>
      <c r="D23" s="58"/>
      <c r="E23" s="59"/>
      <c r="G23" s="43">
        <f>計算式!D19</f>
        <v>0.56249999999999989</v>
      </c>
      <c r="H23" s="33" t="str">
        <f ca="1">IF(L23&lt;=0,"日没",IF(計算式!C53&lt;=-270,"右前 "&amp;計算式!J53,IF(計算式!C53&lt;=-180,"右後 "&amp;計算式!I53,IF(計算式!C53&lt;=-90,"左後 "&amp;計算式!H53,IF(計算式!C53&lt;=0,"左前 "&amp;計算式!G53,IF(計算式!C53&gt;=270,"左前 "&amp;計算式!F53,IF(計算式!C53&gt;=180,"左後 "&amp;計算式!E53,IF(計算式!C53&gt;=90,"右後 "&amp;計算式!D53,"右前 "&amp;計算式!C53))))))))</f>
        <v>右後 54</v>
      </c>
      <c r="I23" s="33">
        <f t="shared" ca="1" si="0"/>
        <v>1.35</v>
      </c>
      <c r="J23" s="33">
        <f t="shared" ca="1" si="1"/>
        <v>0.98</v>
      </c>
      <c r="K23" s="32">
        <f ca="1">ROUND(計算式!P19,0)</f>
        <v>26</v>
      </c>
      <c r="L23" s="34">
        <f ca="1">ROUND(計算式!R19,0)</f>
        <v>31</v>
      </c>
    </row>
    <row r="24" spans="2:12">
      <c r="G24" s="43">
        <f>計算式!D20</f>
        <v>0.58333333333333326</v>
      </c>
      <c r="H24" s="33" t="str">
        <f ca="1">IF(L24&lt;=0,"日没",IF(計算式!C54&lt;=-270,"右前 "&amp;計算式!J54,IF(計算式!C54&lt;=-180,"右後 "&amp;計算式!I54,IF(計算式!C54&lt;=-90,"左後 "&amp;計算式!H54,IF(計算式!C54&lt;=0,"左前 "&amp;計算式!G54,IF(計算式!C54&gt;=270,"左前 "&amp;計算式!F54,IF(計算式!C54&gt;=180,"左後 "&amp;計算式!E54,IF(計算式!C54&gt;=90,"右後 "&amp;計算式!D54,"右前 "&amp;計算式!C54))))))))</f>
        <v>右後 46</v>
      </c>
      <c r="I24" s="33">
        <f t="shared" ca="1" si="0"/>
        <v>1.35</v>
      </c>
      <c r="J24" s="33">
        <f t="shared" ca="1" si="1"/>
        <v>1.31</v>
      </c>
      <c r="K24" s="32">
        <f ca="1">ROUND(計算式!P20,0)</f>
        <v>34</v>
      </c>
      <c r="L24" s="34">
        <f ca="1">ROUND(計算式!R20,0)</f>
        <v>28</v>
      </c>
    </row>
    <row r="25" spans="2:12">
      <c r="G25" s="43">
        <f>計算式!D21</f>
        <v>0.60416666666666663</v>
      </c>
      <c r="H25" s="33" t="str">
        <f ca="1">IF(L25&lt;=0,"日没",IF(計算式!C55&lt;=-270,"右前 "&amp;計算式!J55,IF(計算式!C55&lt;=-180,"右後 "&amp;計算式!I55,IF(計算式!C55&lt;=-90,"左後 "&amp;計算式!H55,IF(計算式!C55&lt;=0,"左前 "&amp;計算式!G55,IF(計算式!C55&gt;=270,"左前 "&amp;計算式!F55,IF(計算式!C55&gt;=180,"左後 "&amp;計算式!E55,IF(計算式!C55&gt;=90,"右後 "&amp;計算式!D55,"右前 "&amp;計算式!C55))))))))</f>
        <v>右後 39</v>
      </c>
      <c r="I25" s="33">
        <f t="shared" ca="1" si="0"/>
        <v>1.41</v>
      </c>
      <c r="J25" s="33">
        <f t="shared" ca="1" si="1"/>
        <v>1.75</v>
      </c>
      <c r="K25" s="32">
        <f ca="1">ROUND(計算式!P21,0)</f>
        <v>41</v>
      </c>
      <c r="L25" s="34">
        <f ca="1">ROUND(計算式!R21,0)</f>
        <v>24</v>
      </c>
    </row>
    <row r="26" spans="2:12">
      <c r="B26" s="5" t="s">
        <v>11</v>
      </c>
      <c r="C26" s="5"/>
      <c r="D26" s="16">
        <f ca="1">ROUND(計算式!R1,0)</f>
        <v>26</v>
      </c>
      <c r="E26" s="7" t="s">
        <v>67</v>
      </c>
      <c r="G26" s="43">
        <f>計算式!D22</f>
        <v>0.625</v>
      </c>
      <c r="H26" s="33" t="str">
        <f ca="1">IF(L26&lt;=0,"日没",IF(計算式!C56&lt;=-270,"右前 "&amp;計算式!J56,IF(計算式!C56&lt;=-180,"右後 "&amp;計算式!I56,IF(計算式!C56&lt;=-90,"左後 "&amp;計算式!H56,IF(計算式!C56&lt;=0,"左前 "&amp;計算式!G56,IF(計算式!C56&gt;=270,"左前 "&amp;計算式!F56,IF(計算式!C56&gt;=180,"左後 "&amp;計算式!E56,IF(計算式!C56&gt;=90,"右後 "&amp;計算式!D56,"右前 "&amp;計算式!C56))))))))</f>
        <v>右後 33</v>
      </c>
      <c r="I26" s="33">
        <f t="shared" ca="1" si="0"/>
        <v>1.5</v>
      </c>
      <c r="J26" s="33">
        <f t="shared" ca="1" si="1"/>
        <v>2.2999999999999998</v>
      </c>
      <c r="K26" s="32">
        <f ca="1">ROUND(計算式!P22,0)</f>
        <v>47</v>
      </c>
      <c r="L26" s="34">
        <f ca="1">ROUND(計算式!R22,0)</f>
        <v>20</v>
      </c>
    </row>
    <row r="27" spans="2:12">
      <c r="B27" s="5" t="s">
        <v>10</v>
      </c>
      <c r="C27" s="5"/>
      <c r="D27" s="16">
        <f ca="1">ROUND(計算式!P1,0)</f>
        <v>-38</v>
      </c>
      <c r="E27" s="7" t="s">
        <v>67</v>
      </c>
      <c r="G27" s="43">
        <f>計算式!D23</f>
        <v>0.64583333333333337</v>
      </c>
      <c r="H27" s="33" t="str">
        <f ca="1">IF(L27&lt;=0,"日没",IF(計算式!C57&lt;=-270,"右前 "&amp;計算式!J57,IF(計算式!C57&lt;=-180,"右後 "&amp;計算式!I57,IF(計算式!C57&lt;=-90,"左後 "&amp;計算式!H57,IF(計算式!C57&lt;=0,"左前 "&amp;計算式!G57,IF(計算式!C57&gt;=270,"左前 "&amp;計算式!F57,IF(計算式!C57&gt;=180,"左後 "&amp;計算式!E57,IF(計算式!C57&gt;=90,"右後 "&amp;計算式!D57,"右前 "&amp;計算式!C57))))))))</f>
        <v>右後 27</v>
      </c>
      <c r="I27" s="33">
        <f t="shared" ca="1" si="0"/>
        <v>1.58</v>
      </c>
      <c r="J27" s="33">
        <f t="shared" ca="1" si="1"/>
        <v>3.11</v>
      </c>
      <c r="K27" s="32">
        <f ca="1">ROUND(計算式!P23,0)</f>
        <v>53</v>
      </c>
      <c r="L27" s="34">
        <f ca="1">ROUND(計算式!R23,0)</f>
        <v>16</v>
      </c>
    </row>
    <row r="28" spans="2:12">
      <c r="G28" s="43">
        <f>計算式!D24</f>
        <v>0.66666666666666674</v>
      </c>
      <c r="H28" s="33" t="str">
        <f ca="1">IF(L28&lt;=0,"日没",IF(計算式!C58&lt;=-270,"右前 "&amp;計算式!J58,IF(計算式!C58&lt;=-180,"右後 "&amp;計算式!I58,IF(計算式!C58&lt;=-90,"左後 "&amp;計算式!H58,IF(計算式!C58&lt;=0,"左前 "&amp;計算式!G58,IF(計算式!C58&gt;=270,"左前 "&amp;計算式!F58,IF(計算式!C58&gt;=180,"左後 "&amp;計算式!E58,IF(計算式!C58&gt;=90,"右後 "&amp;計算式!D58,"右前 "&amp;計算式!C58))))))))</f>
        <v>右後 22</v>
      </c>
      <c r="I28" s="33">
        <f t="shared" ca="1" si="0"/>
        <v>1.93</v>
      </c>
      <c r="J28" s="33">
        <f t="shared" ca="1" si="1"/>
        <v>4.7699999999999996</v>
      </c>
      <c r="K28" s="32">
        <f ca="1">ROUND(計算式!P24,0)</f>
        <v>58</v>
      </c>
      <c r="L28" s="34">
        <f ca="1">ROUND(計算式!R24,0)</f>
        <v>11</v>
      </c>
    </row>
    <row r="29" spans="2:12">
      <c r="G29" s="43">
        <f>計算式!D25</f>
        <v>0.68750000000000011</v>
      </c>
      <c r="H29" s="33" t="str">
        <f ca="1">IF(L29&lt;=0,"日没",IF(計算式!C59&lt;=-270,"右前 "&amp;計算式!J59,IF(計算式!C59&lt;=-180,"右後 "&amp;計算式!I59,IF(計算式!C59&lt;=-90,"左後 "&amp;計算式!H59,IF(計算式!C59&lt;=0,"左前 "&amp;計算式!G59,IF(計算式!C59&gt;=270,"左前 "&amp;計算式!F59,IF(計算式!C59&gt;=180,"左後 "&amp;計算式!E59,IF(計算式!C59&gt;=90,"右後 "&amp;計算式!D59,"右前 "&amp;計算式!C59))))))))</f>
        <v>右後 17</v>
      </c>
      <c r="I29" s="33">
        <f t="shared" ca="1" si="0"/>
        <v>3.34</v>
      </c>
      <c r="J29" s="33">
        <f t="shared" ca="1" si="1"/>
        <v>10.93</v>
      </c>
      <c r="K29" s="32">
        <f ca="1">ROUND(計算式!P25,0)</f>
        <v>63</v>
      </c>
      <c r="L29" s="34">
        <f ca="1">ROUND(計算式!R25,0)</f>
        <v>5</v>
      </c>
    </row>
    <row r="30" spans="2:12">
      <c r="G30" s="43">
        <f>計算式!D26</f>
        <v>0.70833333333333348</v>
      </c>
      <c r="H30" s="33" t="str">
        <f ca="1">IF(L30&lt;=0,"日没",IF(計算式!C60&lt;=-270,"右前 "&amp;計算式!J60,IF(計算式!C60&lt;=-180,"右後 "&amp;計算式!I60,IF(計算式!C60&lt;=-90,"左後 "&amp;計算式!H60,IF(計算式!C60&lt;=0,"左前 "&amp;計算式!G60,IF(計算式!C60&gt;=270,"左前 "&amp;計算式!F60,IF(計算式!C60&gt;=180,"左後 "&amp;計算式!E60,IF(計算式!C60&gt;=90,"右後 "&amp;計算式!D60,"右前 "&amp;計算式!C60))))))))</f>
        <v>日没</v>
      </c>
      <c r="I30" s="33" t="str">
        <f t="shared" ca="1" si="0"/>
        <v>日没</v>
      </c>
      <c r="J30" s="33" t="str">
        <f t="shared" ca="1" si="1"/>
        <v>日没</v>
      </c>
      <c r="K30" s="32">
        <f ca="1">ROUND(計算式!P26,0)</f>
        <v>67</v>
      </c>
      <c r="L30" s="34">
        <f ca="1">ROUND(計算式!R26,0)</f>
        <v>0</v>
      </c>
    </row>
    <row r="31" spans="2:12">
      <c r="G31" s="43">
        <f>計算式!D27</f>
        <v>0.72916666666666685</v>
      </c>
      <c r="H31" s="33" t="str">
        <f ca="1">IF(L31&lt;=0,"日没",IF(計算式!C61&lt;=-270,"右前 "&amp;計算式!J61,IF(計算式!C61&lt;=-180,"右後 "&amp;計算式!I61,IF(計算式!C61&lt;=-90,"左後 "&amp;計算式!H61,IF(計算式!C61&lt;=0,"左前 "&amp;計算式!G61,IF(計算式!C61&gt;=270,"左前 "&amp;計算式!F61,IF(計算式!C61&gt;=180,"左後 "&amp;計算式!E61,IF(計算式!C61&gt;=90,"右後 "&amp;計算式!D61,"右前 "&amp;計算式!C61))))))))</f>
        <v>日没</v>
      </c>
      <c r="I31" s="33" t="str">
        <f t="shared" ca="1" si="0"/>
        <v>日没</v>
      </c>
      <c r="J31" s="33" t="str">
        <f t="shared" ca="1" si="1"/>
        <v>日没</v>
      </c>
      <c r="K31" s="32">
        <f ca="1">ROUND(計算式!P27,0)</f>
        <v>72</v>
      </c>
      <c r="L31" s="34">
        <f ca="1">ROUND(計算式!R27,0)</f>
        <v>-6</v>
      </c>
    </row>
    <row r="32" spans="2:12">
      <c r="G32" s="43">
        <f>計算式!D28</f>
        <v>0.75000000000000022</v>
      </c>
      <c r="H32" s="33" t="str">
        <f ca="1">IF(L32&lt;=0,"日没",IF(計算式!C62&lt;=-270,"右前 "&amp;計算式!J62,IF(計算式!C62&lt;=-180,"右後 "&amp;計算式!I62,IF(計算式!C62&lt;=-90,"左後 "&amp;計算式!H62,IF(計算式!C62&lt;=0,"左前 "&amp;計算式!G62,IF(計算式!C62&gt;=270,"左前 "&amp;計算式!F62,IF(計算式!C62&gt;=180,"左後 "&amp;計算式!E62,IF(計算式!C62&gt;=90,"右後 "&amp;計算式!D62,"右前 "&amp;計算式!C62))))))))</f>
        <v>日没</v>
      </c>
      <c r="I32" s="33" t="str">
        <f t="shared" ca="1" si="0"/>
        <v>日没</v>
      </c>
      <c r="J32" s="33" t="str">
        <f t="shared" ca="1" si="1"/>
        <v>日没</v>
      </c>
      <c r="K32" s="32">
        <f ca="1">ROUND(計算式!P28,0)</f>
        <v>76</v>
      </c>
      <c r="L32" s="34">
        <f ca="1">ROUND(計算式!R28,0)</f>
        <v>-11</v>
      </c>
    </row>
    <row r="33" spans="2:13">
      <c r="G33" s="43">
        <f>計算式!D29</f>
        <v>0.77083333333333359</v>
      </c>
      <c r="H33" s="33" t="str">
        <f ca="1">IF(L33&lt;=0,"日没",IF(計算式!C63&lt;=-270,"右前 "&amp;計算式!J63,IF(計算式!C63&lt;=-180,"右後 "&amp;計算式!I63,IF(計算式!C63&lt;=-90,"左後 "&amp;計算式!H63,IF(計算式!C63&lt;=0,"左前 "&amp;計算式!G63,IF(計算式!C63&gt;=270,"左前 "&amp;計算式!F63,IF(計算式!C63&gt;=180,"左後 "&amp;計算式!E63,IF(計算式!C63&gt;=90,"右後 "&amp;計算式!D63,"右前 "&amp;計算式!C63))))))))</f>
        <v>日没</v>
      </c>
      <c r="I33" s="33" t="str">
        <f t="shared" ca="1" si="0"/>
        <v>日没</v>
      </c>
      <c r="J33" s="33" t="str">
        <f t="shared" ca="1" si="1"/>
        <v>日没</v>
      </c>
      <c r="K33" s="32">
        <f ca="1">ROUND(計算式!P29,0)</f>
        <v>80</v>
      </c>
      <c r="L33" s="34">
        <f ca="1">ROUND(計算式!R29,0)</f>
        <v>-17</v>
      </c>
    </row>
    <row r="34" spans="2:13" ht="14.25" thickBot="1">
      <c r="B34" s="1" t="s">
        <v>140</v>
      </c>
      <c r="G34" s="44">
        <f>計算式!D30</f>
        <v>0.79166666666666696</v>
      </c>
      <c r="H34" s="35" t="str">
        <f ca="1">IF(L34&lt;=0,"日没",IF(計算式!C64&lt;=-270,"右前 "&amp;計算式!J64,IF(計算式!C64&lt;=-180,"右後 "&amp;計算式!I64,IF(計算式!C64&lt;=-90,"左後 "&amp;計算式!H64,IF(計算式!C64&lt;=0,"左前 "&amp;計算式!G64,IF(計算式!C64&gt;=270,"左前 "&amp;計算式!F64,IF(計算式!C64&gt;=180,"左後 "&amp;計算式!E64,IF(計算式!C64&gt;=90,"右後 "&amp;計算式!D64,"右前 "&amp;計算式!C64))))))))</f>
        <v>日没</v>
      </c>
      <c r="I34" s="35" t="str">
        <f t="shared" ca="1" si="0"/>
        <v>日没</v>
      </c>
      <c r="J34" s="35" t="str">
        <f t="shared" ca="1" si="1"/>
        <v>日没</v>
      </c>
      <c r="K34" s="36">
        <f ca="1">ROUND(計算式!P30,0)</f>
        <v>84</v>
      </c>
      <c r="L34" s="50">
        <f ca="1">ROUND(計算式!R30,0)</f>
        <v>-23</v>
      </c>
    </row>
    <row r="35" spans="2:13">
      <c r="G35" s="26"/>
    </row>
    <row r="36" spans="2:13">
      <c r="G36" s="26"/>
      <c r="M36" s="4"/>
    </row>
    <row r="37" spans="2:13">
      <c r="H37" s="2"/>
    </row>
    <row r="38" spans="2:13">
      <c r="H38" s="2"/>
    </row>
    <row r="39" spans="2:13">
      <c r="H39" s="2"/>
    </row>
    <row r="40" spans="2:13">
      <c r="H40" s="2"/>
    </row>
    <row r="41" spans="2:13">
      <c r="H41" s="2"/>
    </row>
    <row r="42" spans="2:13">
      <c r="M42" s="4"/>
    </row>
    <row r="43" spans="2:13">
      <c r="M43" s="4"/>
    </row>
    <row r="44" spans="2:13">
      <c r="M44" s="4"/>
    </row>
    <row r="52" spans="10:10">
      <c r="J52" s="51"/>
    </row>
  </sheetData>
  <mergeCells count="18">
    <mergeCell ref="B13:B14"/>
    <mergeCell ref="B11:B12"/>
    <mergeCell ref="C5:D5"/>
    <mergeCell ref="C22:E22"/>
    <mergeCell ref="C23:E23"/>
    <mergeCell ref="C3:E3"/>
    <mergeCell ref="C4:E4"/>
    <mergeCell ref="C6:D6"/>
    <mergeCell ref="C8:D8"/>
    <mergeCell ref="B9:E9"/>
    <mergeCell ref="B18:B19"/>
    <mergeCell ref="C18:E18"/>
    <mergeCell ref="C19:E19"/>
    <mergeCell ref="C17:E17"/>
    <mergeCell ref="C11:D11"/>
    <mergeCell ref="C12:D12"/>
    <mergeCell ref="C13:D13"/>
    <mergeCell ref="C14:D14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DB40-67F3-4CDF-9414-CE8E75058B5E}">
  <dimension ref="B2:I38"/>
  <sheetViews>
    <sheetView showGridLines="0" workbookViewId="0">
      <selection activeCell="K26" sqref="K26"/>
    </sheetView>
  </sheetViews>
  <sheetFormatPr defaultRowHeight="13.5"/>
  <sheetData>
    <row r="2" spans="2:9" ht="15">
      <c r="B2" s="6" t="s">
        <v>17</v>
      </c>
      <c r="C2" s="1"/>
      <c r="D2" s="1"/>
      <c r="E2" s="1"/>
      <c r="F2" s="1"/>
      <c r="G2" s="1"/>
      <c r="H2" s="1"/>
      <c r="I2" s="1"/>
    </row>
    <row r="3" spans="2:9">
      <c r="B3" s="3"/>
      <c r="C3" s="10" t="s">
        <v>5</v>
      </c>
      <c r="D3" s="11" t="s">
        <v>6</v>
      </c>
      <c r="E3" s="1"/>
      <c r="F3" s="3"/>
      <c r="G3" s="10" t="s">
        <v>5</v>
      </c>
      <c r="H3" s="11" t="s">
        <v>6</v>
      </c>
      <c r="I3" s="1"/>
    </row>
    <row r="4" spans="2:9">
      <c r="B4" s="3" t="s">
        <v>65</v>
      </c>
      <c r="C4" s="10">
        <v>42.99</v>
      </c>
      <c r="D4" s="11">
        <v>144.38999999999999</v>
      </c>
      <c r="E4" s="1"/>
      <c r="F4" s="3" t="s">
        <v>24</v>
      </c>
      <c r="G4" s="10">
        <v>35.17</v>
      </c>
      <c r="H4" s="11">
        <v>136.9</v>
      </c>
      <c r="I4" s="1"/>
    </row>
    <row r="5" spans="2:9">
      <c r="B5" s="3" t="s">
        <v>18</v>
      </c>
      <c r="C5" s="10">
        <v>43.76</v>
      </c>
      <c r="D5" s="11">
        <v>142.36000000000001</v>
      </c>
      <c r="E5" s="1"/>
      <c r="F5" s="3" t="s">
        <v>57</v>
      </c>
      <c r="G5" s="10">
        <v>34.75</v>
      </c>
      <c r="H5" s="11">
        <v>137.38999999999999</v>
      </c>
      <c r="I5" s="1"/>
    </row>
    <row r="6" spans="2:9">
      <c r="B6" s="3" t="s">
        <v>14</v>
      </c>
      <c r="C6" s="10">
        <v>43.07</v>
      </c>
      <c r="D6" s="11">
        <v>141.35</v>
      </c>
      <c r="E6" s="1"/>
      <c r="F6" s="3" t="s">
        <v>84</v>
      </c>
      <c r="G6" s="10">
        <v>34.700000000000003</v>
      </c>
      <c r="H6" s="11">
        <v>137.72999999999999</v>
      </c>
      <c r="I6" s="1"/>
    </row>
    <row r="7" spans="2:9">
      <c r="B7" s="3" t="s">
        <v>19</v>
      </c>
      <c r="C7" s="10">
        <v>41.78</v>
      </c>
      <c r="D7" s="11">
        <v>140.79</v>
      </c>
      <c r="E7" s="1"/>
      <c r="F7" s="3" t="s">
        <v>16</v>
      </c>
      <c r="G7" s="10">
        <v>34.950000000000003</v>
      </c>
      <c r="H7" s="11">
        <v>138.38999999999999</v>
      </c>
      <c r="I7" s="1"/>
    </row>
    <row r="8" spans="2:9">
      <c r="B8" s="3" t="s">
        <v>20</v>
      </c>
      <c r="C8" s="10">
        <v>40.6</v>
      </c>
      <c r="D8" s="11">
        <v>140.47</v>
      </c>
      <c r="E8" s="1"/>
      <c r="F8" s="3" t="s">
        <v>85</v>
      </c>
      <c r="G8" s="10">
        <v>35.369999999999997</v>
      </c>
      <c r="H8" s="11">
        <v>136.61000000000001</v>
      </c>
      <c r="I8" s="1"/>
    </row>
    <row r="9" spans="2:9">
      <c r="B9" s="3" t="s">
        <v>77</v>
      </c>
      <c r="C9" s="10">
        <v>40.81</v>
      </c>
      <c r="D9" s="11">
        <v>140.44999999999999</v>
      </c>
      <c r="E9" s="1"/>
      <c r="F9" s="3" t="s">
        <v>86</v>
      </c>
      <c r="G9" s="10">
        <v>34.97</v>
      </c>
      <c r="H9" s="11">
        <v>136.61000000000001</v>
      </c>
      <c r="I9" s="1"/>
    </row>
    <row r="10" spans="2:9">
      <c r="B10" s="3" t="s">
        <v>52</v>
      </c>
      <c r="C10" s="10">
        <v>40.51</v>
      </c>
      <c r="D10" s="11">
        <v>141.49</v>
      </c>
      <c r="E10" s="1"/>
      <c r="F10" s="3" t="s">
        <v>25</v>
      </c>
      <c r="G10" s="10">
        <v>36.69</v>
      </c>
      <c r="H10" s="11">
        <v>137.22</v>
      </c>
      <c r="I10" s="1"/>
    </row>
    <row r="11" spans="2:9">
      <c r="B11" s="3" t="s">
        <v>51</v>
      </c>
      <c r="C11" s="10">
        <v>39.71</v>
      </c>
      <c r="D11" s="11">
        <v>140.13</v>
      </c>
      <c r="E11" s="1"/>
      <c r="F11" s="3" t="s">
        <v>87</v>
      </c>
      <c r="G11" s="10">
        <v>36.74</v>
      </c>
      <c r="H11" s="11">
        <v>137.01</v>
      </c>
      <c r="I11" s="1"/>
    </row>
    <row r="12" spans="2:9">
      <c r="B12" s="3" t="s">
        <v>53</v>
      </c>
      <c r="C12" s="10">
        <v>39.229999999999997</v>
      </c>
      <c r="D12" s="11">
        <v>140.13999999999999</v>
      </c>
      <c r="E12" s="1"/>
      <c r="F12" s="3" t="s">
        <v>26</v>
      </c>
      <c r="G12" s="10">
        <v>36.56</v>
      </c>
      <c r="H12" s="11">
        <v>136.62</v>
      </c>
      <c r="I12" s="1"/>
    </row>
    <row r="13" spans="2:9">
      <c r="B13" s="3" t="s">
        <v>78</v>
      </c>
      <c r="C13" s="10">
        <v>40</v>
      </c>
      <c r="D13" s="11">
        <v>140.4</v>
      </c>
      <c r="E13" s="1"/>
      <c r="F13" s="3" t="s">
        <v>27</v>
      </c>
      <c r="G13" s="10">
        <v>36.06</v>
      </c>
      <c r="H13" s="11">
        <v>136.24</v>
      </c>
      <c r="I13" s="1"/>
    </row>
    <row r="14" spans="2:9">
      <c r="B14" s="3" t="s">
        <v>21</v>
      </c>
      <c r="C14" s="10">
        <v>39.71</v>
      </c>
      <c r="D14" s="11">
        <v>141.08000000000001</v>
      </c>
      <c r="E14" s="1"/>
      <c r="F14" s="3" t="s">
        <v>62</v>
      </c>
      <c r="G14" s="10">
        <v>35.53</v>
      </c>
      <c r="H14" s="11">
        <v>135.19</v>
      </c>
      <c r="I14" s="1"/>
    </row>
    <row r="15" spans="2:9">
      <c r="B15" s="3" t="s">
        <v>42</v>
      </c>
      <c r="C15" s="10">
        <v>39.090000000000003</v>
      </c>
      <c r="D15" s="11">
        <v>141.71</v>
      </c>
      <c r="E15" s="1"/>
      <c r="F15" s="3" t="s">
        <v>58</v>
      </c>
      <c r="G15" s="10">
        <v>34.729999999999997</v>
      </c>
      <c r="H15" s="11">
        <v>135.30000000000001</v>
      </c>
      <c r="I15" s="1"/>
    </row>
    <row r="16" spans="2:9">
      <c r="B16" s="3" t="s">
        <v>63</v>
      </c>
      <c r="C16" s="10">
        <v>38.770000000000003</v>
      </c>
      <c r="D16" s="11">
        <v>141.13</v>
      </c>
      <c r="E16" s="1"/>
      <c r="F16" s="3" t="s">
        <v>95</v>
      </c>
      <c r="G16" s="10">
        <v>34.83</v>
      </c>
      <c r="H16" s="11">
        <v>134.69</v>
      </c>
      <c r="I16" s="1"/>
    </row>
    <row r="17" spans="2:9">
      <c r="B17" s="3" t="s">
        <v>64</v>
      </c>
      <c r="C17" s="10">
        <v>38.18</v>
      </c>
      <c r="D17" s="11">
        <v>140.1</v>
      </c>
      <c r="E17" s="1"/>
      <c r="F17" s="3" t="s">
        <v>88</v>
      </c>
      <c r="G17" s="10">
        <v>34.24</v>
      </c>
      <c r="H17" s="11">
        <v>135.16999999999999</v>
      </c>
      <c r="I17" s="1"/>
    </row>
    <row r="18" spans="2:9">
      <c r="B18" s="3" t="s">
        <v>22</v>
      </c>
      <c r="C18" s="10">
        <v>37.75</v>
      </c>
      <c r="D18" s="11">
        <v>140.46</v>
      </c>
      <c r="E18" s="1"/>
      <c r="F18" s="3" t="s">
        <v>89</v>
      </c>
      <c r="G18" s="10">
        <v>33.9</v>
      </c>
      <c r="H18" s="11">
        <v>135.16</v>
      </c>
      <c r="I18" s="1"/>
    </row>
    <row r="19" spans="2:9">
      <c r="B19" s="3" t="s">
        <v>83</v>
      </c>
      <c r="C19" s="10">
        <v>36.950000000000003</v>
      </c>
      <c r="D19" s="11">
        <v>140.9</v>
      </c>
      <c r="E19" s="1"/>
      <c r="F19" s="3" t="s">
        <v>28</v>
      </c>
      <c r="G19" s="10">
        <v>34.340000000000003</v>
      </c>
      <c r="H19" s="11">
        <v>134.05000000000001</v>
      </c>
      <c r="I19" s="1"/>
    </row>
    <row r="20" spans="2:9">
      <c r="B20" s="3" t="s">
        <v>43</v>
      </c>
      <c r="C20" s="10">
        <v>36.549999999999997</v>
      </c>
      <c r="D20" s="11">
        <v>139.9</v>
      </c>
      <c r="E20" s="1"/>
      <c r="F20" s="3" t="s">
        <v>29</v>
      </c>
      <c r="G20" s="10">
        <v>33.58</v>
      </c>
      <c r="H20" s="11">
        <v>133.57</v>
      </c>
      <c r="I20" s="1"/>
    </row>
    <row r="21" spans="2:9">
      <c r="B21" s="3" t="s">
        <v>44</v>
      </c>
      <c r="C21" s="10">
        <v>36.35</v>
      </c>
      <c r="D21" s="11">
        <v>140.59</v>
      </c>
      <c r="E21" s="1"/>
      <c r="F21" s="3" t="s">
        <v>30</v>
      </c>
      <c r="G21" s="10">
        <v>33.82</v>
      </c>
      <c r="H21" s="11">
        <v>132.75</v>
      </c>
      <c r="I21" s="1"/>
    </row>
    <row r="22" spans="2:9">
      <c r="B22" s="3" t="s">
        <v>45</v>
      </c>
      <c r="C22" s="10">
        <v>36.39</v>
      </c>
      <c r="D22" s="11">
        <v>139.08000000000001</v>
      </c>
      <c r="E22" s="1"/>
      <c r="F22" s="3" t="s">
        <v>15</v>
      </c>
      <c r="G22" s="10">
        <v>35.46</v>
      </c>
      <c r="H22" s="11">
        <v>133.08000000000001</v>
      </c>
      <c r="I22" s="1"/>
    </row>
    <row r="23" spans="2:9">
      <c r="B23" s="3" t="s">
        <v>46</v>
      </c>
      <c r="C23" s="10">
        <v>36</v>
      </c>
      <c r="D23" s="11">
        <v>139.08000000000001</v>
      </c>
      <c r="E23" s="1"/>
      <c r="F23" s="3" t="s">
        <v>32</v>
      </c>
      <c r="G23" s="10">
        <v>34.659999999999997</v>
      </c>
      <c r="H23" s="11">
        <v>133.88999999999999</v>
      </c>
      <c r="I23" s="1"/>
    </row>
    <row r="24" spans="2:9">
      <c r="B24" s="3" t="s">
        <v>47</v>
      </c>
      <c r="C24" s="10">
        <v>35.909999999999997</v>
      </c>
      <c r="D24" s="11">
        <v>139.62</v>
      </c>
      <c r="E24" s="1"/>
      <c r="F24" s="3" t="s">
        <v>90</v>
      </c>
      <c r="G24" s="10">
        <v>34.520000000000003</v>
      </c>
      <c r="H24" s="11">
        <v>133.72999999999999</v>
      </c>
      <c r="I24" s="1"/>
    </row>
    <row r="25" spans="2:9">
      <c r="B25" s="3" t="s">
        <v>13</v>
      </c>
      <c r="C25" s="10">
        <v>35.729999999999997</v>
      </c>
      <c r="D25" s="11">
        <v>140.83000000000001</v>
      </c>
      <c r="E25" s="1"/>
      <c r="F25" s="3" t="s">
        <v>31</v>
      </c>
      <c r="G25" s="10">
        <v>34.46</v>
      </c>
      <c r="H25" s="11">
        <v>132.47999999999999</v>
      </c>
      <c r="I25" s="1"/>
    </row>
    <row r="26" spans="2:9">
      <c r="B26" s="3" t="s">
        <v>48</v>
      </c>
      <c r="C26" s="10">
        <v>35.25</v>
      </c>
      <c r="D26" s="11">
        <v>140.19999999999999</v>
      </c>
      <c r="E26" s="1"/>
      <c r="F26" s="3" t="s">
        <v>91</v>
      </c>
      <c r="G26" s="10">
        <v>33.75</v>
      </c>
      <c r="H26" s="11">
        <v>130.72</v>
      </c>
      <c r="I26" s="1"/>
    </row>
    <row r="27" spans="2:9">
      <c r="B27" s="3" t="s">
        <v>49</v>
      </c>
      <c r="C27" s="10">
        <v>35.229999999999997</v>
      </c>
      <c r="D27" s="11">
        <v>139.16</v>
      </c>
      <c r="E27" s="1"/>
      <c r="F27" s="3" t="s">
        <v>93</v>
      </c>
      <c r="G27" s="10">
        <v>33.42</v>
      </c>
      <c r="H27" s="11">
        <v>130.65</v>
      </c>
      <c r="I27" s="1"/>
    </row>
    <row r="28" spans="2:9">
      <c r="B28" s="3" t="s">
        <v>54</v>
      </c>
      <c r="C28" s="10">
        <v>35.49</v>
      </c>
      <c r="D28" s="11">
        <v>138.80000000000001</v>
      </c>
      <c r="E28" s="1"/>
      <c r="F28" s="3" t="s">
        <v>96</v>
      </c>
      <c r="G28" s="10">
        <v>33.24</v>
      </c>
      <c r="H28" s="11">
        <v>129.65</v>
      </c>
      <c r="I28" s="1"/>
    </row>
    <row r="29" spans="2:9">
      <c r="B29" s="3" t="s">
        <v>50</v>
      </c>
      <c r="C29" s="10">
        <v>37.880000000000003</v>
      </c>
      <c r="D29" s="11">
        <v>139.04</v>
      </c>
      <c r="E29" s="1"/>
      <c r="F29" s="3" t="s">
        <v>33</v>
      </c>
      <c r="G29" s="10">
        <v>32.75</v>
      </c>
      <c r="H29" s="11">
        <v>129.88</v>
      </c>
      <c r="I29" s="1"/>
    </row>
    <row r="30" spans="2:9">
      <c r="B30" s="3" t="s">
        <v>23</v>
      </c>
      <c r="C30" s="10">
        <v>37.17</v>
      </c>
      <c r="D30" s="11">
        <v>138.24</v>
      </c>
      <c r="E30" s="1"/>
      <c r="F30" s="3" t="s">
        <v>34</v>
      </c>
      <c r="G30" s="10">
        <v>32.81</v>
      </c>
      <c r="H30" s="11">
        <v>130.74</v>
      </c>
      <c r="I30" s="1"/>
    </row>
    <row r="31" spans="2:9">
      <c r="B31" s="3" t="s">
        <v>79</v>
      </c>
      <c r="C31" s="10">
        <v>36.659999999999997</v>
      </c>
      <c r="D31" s="11">
        <v>138.29</v>
      </c>
      <c r="E31" s="1"/>
      <c r="F31" s="3" t="s">
        <v>92</v>
      </c>
      <c r="G31" s="10">
        <v>32.22</v>
      </c>
      <c r="H31" s="11">
        <v>130.77000000000001</v>
      </c>
      <c r="I31" s="1"/>
    </row>
    <row r="32" spans="2:9">
      <c r="B32" s="3" t="s">
        <v>80</v>
      </c>
      <c r="C32" s="10">
        <v>36.4</v>
      </c>
      <c r="D32" s="11">
        <v>138.24</v>
      </c>
      <c r="E32" s="1"/>
      <c r="F32" s="3" t="s">
        <v>94</v>
      </c>
      <c r="G32" s="10">
        <v>32.82</v>
      </c>
      <c r="H32" s="11">
        <v>131.12</v>
      </c>
      <c r="I32" s="1"/>
    </row>
    <row r="33" spans="2:9">
      <c r="B33" s="3" t="s">
        <v>55</v>
      </c>
      <c r="C33" s="10">
        <v>36.229999999999997</v>
      </c>
      <c r="D33" s="11">
        <v>137.96</v>
      </c>
      <c r="E33" s="1"/>
      <c r="F33" s="3" t="s">
        <v>35</v>
      </c>
      <c r="G33" s="10">
        <v>31.58</v>
      </c>
      <c r="H33" s="11">
        <v>130.54</v>
      </c>
      <c r="I33" s="1"/>
    </row>
    <row r="34" spans="2:9">
      <c r="B34" s="3" t="s">
        <v>56</v>
      </c>
      <c r="C34" s="10">
        <v>35.81</v>
      </c>
      <c r="D34" s="11">
        <v>137.54</v>
      </c>
      <c r="E34" s="1"/>
      <c r="F34" s="3" t="s">
        <v>36</v>
      </c>
      <c r="G34" s="10">
        <v>30.29</v>
      </c>
      <c r="H34" s="11">
        <v>130.52000000000001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3" t="s">
        <v>37</v>
      </c>
      <c r="C36" s="10">
        <v>37.659999999999997</v>
      </c>
      <c r="D36" s="11">
        <v>126.79</v>
      </c>
      <c r="E36" s="1"/>
      <c r="F36" s="3" t="s">
        <v>39</v>
      </c>
      <c r="G36" s="10">
        <v>25.06</v>
      </c>
      <c r="H36" s="11">
        <v>121.55</v>
      </c>
      <c r="I36" s="1" t="s">
        <v>41</v>
      </c>
    </row>
    <row r="37" spans="2:9">
      <c r="B37" s="3" t="s">
        <v>61</v>
      </c>
      <c r="C37" s="10">
        <v>37.74</v>
      </c>
      <c r="D37" s="11">
        <v>128.9</v>
      </c>
      <c r="E37" s="1"/>
      <c r="F37" s="3" t="s">
        <v>59</v>
      </c>
      <c r="G37" s="10">
        <v>23.48</v>
      </c>
      <c r="H37" s="11">
        <v>120.44</v>
      </c>
      <c r="I37" s="1" t="s">
        <v>41</v>
      </c>
    </row>
    <row r="38" spans="2:9">
      <c r="B38" s="3" t="s">
        <v>38</v>
      </c>
      <c r="C38" s="10">
        <v>35.19</v>
      </c>
      <c r="D38" s="11">
        <v>129.12</v>
      </c>
      <c r="E38" s="1"/>
      <c r="F38" s="3" t="s">
        <v>40</v>
      </c>
      <c r="G38" s="10">
        <v>22.62</v>
      </c>
      <c r="H38" s="11">
        <v>120.3</v>
      </c>
      <c r="I38" s="1" t="s">
        <v>60</v>
      </c>
    </row>
  </sheetData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5D08-5915-4A5B-9D65-563D0224CA59}">
  <dimension ref="A1:L55"/>
  <sheetViews>
    <sheetView showGridLines="0" topLeftCell="A31" workbookViewId="0">
      <selection activeCell="N52" sqref="N52"/>
    </sheetView>
  </sheetViews>
  <sheetFormatPr defaultRowHeight="13.5"/>
  <cols>
    <col min="1" max="1" width="4.125" customWidth="1"/>
    <col min="2" max="2" width="5.5" customWidth="1"/>
    <col min="7" max="7" width="6.25" customWidth="1"/>
    <col min="11" max="11" width="11.625" customWidth="1"/>
  </cols>
  <sheetData>
    <row r="1" spans="1:12" ht="15.75">
      <c r="A1" s="85" t="s">
        <v>135</v>
      </c>
    </row>
    <row r="2" spans="1:12">
      <c r="B2" t="s">
        <v>101</v>
      </c>
      <c r="D2" t="s">
        <v>103</v>
      </c>
    </row>
    <row r="3" spans="1:12">
      <c r="B3" t="s">
        <v>102</v>
      </c>
      <c r="D3" t="s">
        <v>103</v>
      </c>
    </row>
    <row r="5" spans="1:12">
      <c r="B5" t="s">
        <v>104</v>
      </c>
      <c r="D5" t="s">
        <v>106</v>
      </c>
      <c r="H5" t="s">
        <v>127</v>
      </c>
    </row>
    <row r="6" spans="1:12">
      <c r="B6" t="s">
        <v>105</v>
      </c>
      <c r="D6" t="s">
        <v>107</v>
      </c>
    </row>
    <row r="9" spans="1:12">
      <c r="K9" t="s">
        <v>128</v>
      </c>
      <c r="L9" t="s">
        <v>129</v>
      </c>
    </row>
    <row r="11" spans="1:12">
      <c r="B11" t="s">
        <v>108</v>
      </c>
    </row>
    <row r="13" spans="1:12">
      <c r="C13" t="s">
        <v>109</v>
      </c>
    </row>
    <row r="14" spans="1:12">
      <c r="C14" t="s">
        <v>126</v>
      </c>
    </row>
    <row r="15" spans="1:12">
      <c r="C15" t="s">
        <v>110</v>
      </c>
    </row>
    <row r="16" spans="1:12">
      <c r="C16" t="s">
        <v>111</v>
      </c>
    </row>
    <row r="19" spans="1:3">
      <c r="B19" s="1" t="s">
        <v>122</v>
      </c>
    </row>
    <row r="20" spans="1:3">
      <c r="C20" s="1" t="s">
        <v>123</v>
      </c>
    </row>
    <row r="25" spans="1:3" ht="15.75">
      <c r="A25" s="85" t="s">
        <v>131</v>
      </c>
    </row>
    <row r="27" spans="1:3">
      <c r="B27" s="1" t="s">
        <v>137</v>
      </c>
    </row>
    <row r="28" spans="1:3">
      <c r="C28" s="1" t="s">
        <v>133</v>
      </c>
    </row>
    <row r="29" spans="1:3">
      <c r="C29" s="1" t="s">
        <v>136</v>
      </c>
    </row>
    <row r="31" spans="1:3">
      <c r="B31" t="s">
        <v>112</v>
      </c>
    </row>
    <row r="32" spans="1:3">
      <c r="C32" t="s">
        <v>114</v>
      </c>
    </row>
    <row r="33" spans="3:3">
      <c r="C33" t="s">
        <v>113</v>
      </c>
    </row>
    <row r="35" spans="3:3">
      <c r="C35" s="1" t="s">
        <v>132</v>
      </c>
    </row>
    <row r="54" spans="2:2">
      <c r="B54" s="1" t="s">
        <v>138</v>
      </c>
    </row>
    <row r="55" spans="2:2">
      <c r="B55" s="1" t="s">
        <v>139</v>
      </c>
    </row>
  </sheetData>
  <sheetProtection sheet="1" objects="1" scenarios="1"/>
  <phoneticPr fontId="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541B-9315-47C4-9ED8-751C413E0958}">
  <dimension ref="A1:R64"/>
  <sheetViews>
    <sheetView workbookViewId="0">
      <selection activeCell="W17" sqref="W17"/>
    </sheetView>
  </sheetViews>
  <sheetFormatPr defaultRowHeight="12"/>
  <cols>
    <col min="1" max="1" width="5.125" style="20" customWidth="1"/>
    <col min="2" max="2" width="3.875" style="20" customWidth="1"/>
    <col min="3" max="3" width="4.125" style="20" customWidth="1"/>
    <col min="4" max="4" width="4.375" style="20" customWidth="1"/>
    <col min="5" max="5" width="5.625" style="20" customWidth="1"/>
    <col min="6" max="6" width="5.125" style="20" customWidth="1"/>
    <col min="7" max="8" width="5.25" style="20" customWidth="1"/>
    <col min="9" max="9" width="5" style="20" customWidth="1"/>
    <col min="10" max="11" width="5.75" style="20" customWidth="1"/>
    <col min="12" max="13" width="6.125" style="20" customWidth="1"/>
    <col min="14" max="15" width="6.5" style="20" customWidth="1"/>
    <col min="16" max="16" width="5.25" style="20" customWidth="1"/>
    <col min="17" max="17" width="5.625" style="20" customWidth="1"/>
    <col min="18" max="18" width="5.25" style="20" customWidth="1"/>
    <col min="19" max="16384" width="9" style="20"/>
  </cols>
  <sheetData>
    <row r="1" spans="1:18">
      <c r="A1" s="18">
        <f ca="1">DATE(YEAR(TODAY()),光線計算!C11,光線計算!C12)</f>
        <v>45686</v>
      </c>
      <c r="B1" s="19">
        <f ca="1">A1-VALUE(TEXT(YEAR(A1),"####")&amp;"/1/1")+1</f>
        <v>29</v>
      </c>
      <c r="C1" s="20">
        <f ca="1">(B1-1)/365*2*PI()</f>
        <v>0.48199777698911894</v>
      </c>
      <c r="D1" s="21">
        <f>TIME(光線計算!C13,光線計算!C14,0)</f>
        <v>0.39930555555555558</v>
      </c>
      <c r="E1" s="22">
        <f>D1*24</f>
        <v>9.5833333333333339</v>
      </c>
      <c r="F1" s="20">
        <f t="shared" ref="F1:F30" si="0">F$2</f>
        <v>36.409999999999997</v>
      </c>
      <c r="G1" s="20">
        <f t="shared" ref="G1" si="1">F1/180*PI()</f>
        <v>0.63547438065113526</v>
      </c>
      <c r="H1" s="20">
        <f t="shared" ref="H1:H30" si="2">H$2</f>
        <v>139.19999999999999</v>
      </c>
      <c r="I1" s="23">
        <f t="shared" ref="I1" si="3">H1/180*PI()</f>
        <v>2.4294983187761066</v>
      </c>
      <c r="J1" s="20">
        <f ca="1">0.006918-0.399912*COS(C1)+0.070257*SIN(C1)-0.006758*COS(2*C1)+0.000907*SIN(2*C1)-0.002697*COS(3*C1)+0.00148*SIN(3*C1)</f>
        <v>-0.31684047290106848</v>
      </c>
      <c r="K1" s="20">
        <f t="shared" ref="K1" ca="1" si="4">J1/PI()*180</f>
        <v>-18.153621876160354</v>
      </c>
      <c r="L1" s="20">
        <f ca="1">0.000075+0.001868*COS(C1)-0.032077*SIN(C1)-0.014615*COS(2*C1)-0.040849*SIN(2*C1)</f>
        <v>-5.502970895226577E-2</v>
      </c>
      <c r="M1" s="20">
        <f t="shared" ref="M1" ca="1" si="5">L1/PI()*180</f>
        <v>-3.1529700707981121</v>
      </c>
      <c r="N1" s="20">
        <f ca="1">(E1-12)/12*PI()+(H1-135)/180*PI()+L1</f>
        <v>-0.61440773421644845</v>
      </c>
      <c r="O1" s="20">
        <f ca="1">ATAN(COS(G1)*COS(J1)*SIN(N1)/(SIN(G1)*SIN(Q1)-SIN(J1)))</f>
        <v>-0.65603814841078278</v>
      </c>
      <c r="P1" s="20">
        <f t="shared" ref="P1" ca="1" si="6">IF(AND(N1&lt;0, O1/PI()*180&gt;0), O1/PI()*180-180, IF(AND(N1&gt;0, O1/PI()*180&lt;0), O1/PI()*180+180,O1/PI()*180))</f>
        <v>-37.588217103514992</v>
      </c>
      <c r="Q1" s="20">
        <f ca="1">ASIN(SIN(G1)*SIN(J1)+COS(G1)*COS(J1)*COS(N1))</f>
        <v>0.45553263912510233</v>
      </c>
      <c r="R1" s="20">
        <f t="shared" ref="R1" ca="1" si="7">Q1/PI()*180</f>
        <v>26.100097652324362</v>
      </c>
    </row>
    <row r="2" spans="1:18">
      <c r="A2" s="18">
        <f ca="1">DATE(YEAR(TODAY()),光線計算!C11,光線計算!C12)</f>
        <v>45686</v>
      </c>
      <c r="B2" s="19">
        <f t="shared" ref="B2:B30" ca="1" si="8">A2-VALUE(TEXT(YEAR(A2),"####")&amp;"/1/1")+1</f>
        <v>29</v>
      </c>
      <c r="C2" s="20">
        <f t="shared" ref="C2:C30" ca="1" si="9">(B2-1)/365*2*PI()</f>
        <v>0.48199777698911894</v>
      </c>
      <c r="D2" s="24">
        <v>0.20833333333333334</v>
      </c>
      <c r="E2" s="22">
        <f t="shared" ref="E2:E30" si="10">D2*24</f>
        <v>5</v>
      </c>
      <c r="F2" s="20">
        <f>光線計算!C5</f>
        <v>36.409999999999997</v>
      </c>
      <c r="G2" s="20">
        <f>F2/180*PI()</f>
        <v>0.63547438065113526</v>
      </c>
      <c r="H2" s="20">
        <f>光線計算!C6</f>
        <v>139.19999999999999</v>
      </c>
      <c r="I2" s="23">
        <f>H2/180*PI()</f>
        <v>2.4294983187761066</v>
      </c>
      <c r="J2" s="20">
        <f t="shared" ref="J2:J30" ca="1" si="11">0.006918-0.399912*COS(C2)+0.070257*SIN(C2)-0.006758*COS(2*C2)+0.000907*SIN(2*C2)-0.002697*COS(3*C2)+0.00148*SIN(3*C2)</f>
        <v>-0.31684047290106848</v>
      </c>
      <c r="K2" s="20">
        <f ca="1">J2/PI()*180</f>
        <v>-18.153621876160354</v>
      </c>
      <c r="L2" s="20">
        <f t="shared" ref="L2:L30" ca="1" si="12">0.000075+0.001868*COS(C2)-0.032077*SIN(C2)-0.014615*COS(2*C2)-0.040849*SIN(2*C2)</f>
        <v>-5.502970895226577E-2</v>
      </c>
      <c r="M2" s="20">
        <f ca="1">L2/PI()*180</f>
        <v>-3.1529700707981121</v>
      </c>
      <c r="N2" s="20">
        <f t="shared" ref="N2:N30" ca="1" si="13">(E2-12)/12*PI()+(H2-135)/180*PI()+L2</f>
        <v>-1.8143215949625502</v>
      </c>
      <c r="O2" s="20">
        <f t="shared" ref="O2:O30" ca="1" si="14">ATAN(COS(G2)*COS(J2)*SIN(N2)/(SIN(G2)*SIN(Q2)-SIN(J2)))</f>
        <v>-1.4470035068176101</v>
      </c>
      <c r="P2" s="20">
        <f ca="1">IF(AND(N2&lt;0, O2/PI()*180&gt;0), O2/PI()*180-180, IF(AND(N2&gt;0, O2/PI()*180&lt;0), O2/PI()*180+180,O2/PI()*180))</f>
        <v>-82.907193881278701</v>
      </c>
      <c r="Q2" s="20">
        <f t="shared" ref="Q2:Q30" ca="1" si="15">ASIN(SIN(G2)*SIN(J2)+COS(G2)*COS(J2)*COS(N2))</f>
        <v>-0.37828684538293911</v>
      </c>
      <c r="R2" s="20">
        <f ca="1">Q2/PI()*180</f>
        <v>-21.674239685760345</v>
      </c>
    </row>
    <row r="3" spans="1:18">
      <c r="A3" s="18">
        <f t="shared" ref="A3:A30" ca="1" si="16">A$2</f>
        <v>45686</v>
      </c>
      <c r="B3" s="19">
        <f t="shared" ca="1" si="8"/>
        <v>29</v>
      </c>
      <c r="C3" s="20">
        <f t="shared" ca="1" si="9"/>
        <v>0.48199777698911894</v>
      </c>
      <c r="D3" s="24">
        <f t="shared" ref="D3:D30" si="17">D2+"0:30:00"</f>
        <v>0.22916666666666669</v>
      </c>
      <c r="E3" s="22">
        <f t="shared" si="10"/>
        <v>5.5</v>
      </c>
      <c r="F3" s="20">
        <f>F$2</f>
        <v>36.409999999999997</v>
      </c>
      <c r="G3" s="20">
        <f>F3/180*PI()</f>
        <v>0.63547438065113526</v>
      </c>
      <c r="H3" s="20">
        <f>H$2</f>
        <v>139.19999999999999</v>
      </c>
      <c r="I3" s="23">
        <f t="shared" ref="I3:I30" si="18">H3/180*PI()</f>
        <v>2.4294983187761066</v>
      </c>
      <c r="J3" s="20">
        <f t="shared" ca="1" si="11"/>
        <v>-0.31684047290106848</v>
      </c>
      <c r="K3" s="20">
        <f t="shared" ref="K3:K30" ca="1" si="19">J3/PI()*180</f>
        <v>-18.153621876160354</v>
      </c>
      <c r="L3" s="20">
        <f t="shared" ca="1" si="12"/>
        <v>-5.502970895226577E-2</v>
      </c>
      <c r="M3" s="20">
        <f t="shared" ref="M3:M30" ca="1" si="20">L3/PI()*180</f>
        <v>-3.1529700707981121</v>
      </c>
      <c r="N3" s="20">
        <f t="shared" ca="1" si="13"/>
        <v>-1.6834219010629752</v>
      </c>
      <c r="O3" s="20">
        <f t="shared" ca="1" si="14"/>
        <v>-1.3749124524665932</v>
      </c>
      <c r="P3" s="20">
        <f t="shared" ref="P3:P30" ca="1" si="21">IF(AND(N3&lt;0, O3/PI()*180&gt;0), O3/PI()*180-180, IF(AND(N3&gt;0, O3/PI()*180&lt;0), O3/PI()*180+180,O3/PI()*180))</f>
        <v>-78.77668072631721</v>
      </c>
      <c r="Q3" s="20">
        <f t="shared" ca="1" si="15"/>
        <v>-0.27430624148371974</v>
      </c>
      <c r="R3" s="20">
        <f t="shared" ref="R3:R30" ca="1" si="22">Q3/PI()*180</f>
        <v>-15.716589931113523</v>
      </c>
    </row>
    <row r="4" spans="1:18">
      <c r="A4" s="18">
        <f t="shared" ca="1" si="16"/>
        <v>45686</v>
      </c>
      <c r="B4" s="19">
        <f t="shared" ca="1" si="8"/>
        <v>29</v>
      </c>
      <c r="C4" s="20">
        <f t="shared" ca="1" si="9"/>
        <v>0.48199777698911894</v>
      </c>
      <c r="D4" s="24">
        <f t="shared" si="17"/>
        <v>0.25</v>
      </c>
      <c r="E4" s="22">
        <f t="shared" si="10"/>
        <v>6</v>
      </c>
      <c r="F4" s="20">
        <f t="shared" si="0"/>
        <v>36.409999999999997</v>
      </c>
      <c r="G4" s="20">
        <f t="shared" ref="G4:G30" si="23">F4/180*PI()</f>
        <v>0.63547438065113526</v>
      </c>
      <c r="H4" s="20">
        <f t="shared" si="2"/>
        <v>139.19999999999999</v>
      </c>
      <c r="I4" s="23">
        <f t="shared" si="18"/>
        <v>2.4294983187761066</v>
      </c>
      <c r="J4" s="20">
        <f t="shared" ca="1" si="11"/>
        <v>-0.31684047290106848</v>
      </c>
      <c r="K4" s="20">
        <f t="shared" ca="1" si="19"/>
        <v>-18.153621876160354</v>
      </c>
      <c r="L4" s="20">
        <f t="shared" ca="1" si="12"/>
        <v>-5.502970895226577E-2</v>
      </c>
      <c r="M4" s="20">
        <f t="shared" ca="1" si="20"/>
        <v>-3.1529700707981121</v>
      </c>
      <c r="N4" s="20">
        <f t="shared" ca="1" si="13"/>
        <v>-1.5525222071634006</v>
      </c>
      <c r="O4" s="20">
        <f t="shared" ca="1" si="14"/>
        <v>-1.3026421517795728</v>
      </c>
      <c r="P4" s="20">
        <f t="shared" ca="1" si="21"/>
        <v>-74.635897512809521</v>
      </c>
      <c r="Q4" s="20">
        <f t="shared" ca="1" si="15"/>
        <v>-0.1718027299099478</v>
      </c>
      <c r="R4" s="20">
        <f t="shared" ca="1" si="22"/>
        <v>-9.8435713326660021</v>
      </c>
    </row>
    <row r="5" spans="1:18">
      <c r="A5" s="18">
        <f t="shared" ca="1" si="16"/>
        <v>45686</v>
      </c>
      <c r="B5" s="19">
        <f t="shared" ca="1" si="8"/>
        <v>29</v>
      </c>
      <c r="C5" s="20">
        <f t="shared" ca="1" si="9"/>
        <v>0.48199777698911894</v>
      </c>
      <c r="D5" s="24">
        <f t="shared" si="17"/>
        <v>0.27083333333333331</v>
      </c>
      <c r="E5" s="22">
        <f t="shared" si="10"/>
        <v>6.5</v>
      </c>
      <c r="F5" s="20">
        <f t="shared" si="0"/>
        <v>36.409999999999997</v>
      </c>
      <c r="G5" s="20">
        <f t="shared" si="23"/>
        <v>0.63547438065113526</v>
      </c>
      <c r="H5" s="20">
        <f t="shared" si="2"/>
        <v>139.19999999999999</v>
      </c>
      <c r="I5" s="23">
        <f t="shared" si="18"/>
        <v>2.4294983187761066</v>
      </c>
      <c r="J5" s="20">
        <f t="shared" ca="1" si="11"/>
        <v>-0.31684047290106848</v>
      </c>
      <c r="K5" s="20">
        <f t="shared" ca="1" si="19"/>
        <v>-18.153621876160354</v>
      </c>
      <c r="L5" s="20">
        <f t="shared" ca="1" si="12"/>
        <v>-5.502970895226577E-2</v>
      </c>
      <c r="M5" s="20">
        <f t="shared" ca="1" si="20"/>
        <v>-3.1529700707981121</v>
      </c>
      <c r="N5" s="20">
        <f t="shared" ca="1" si="13"/>
        <v>-1.4216225132638258</v>
      </c>
      <c r="O5" s="20">
        <f t="shared" ca="1" si="14"/>
        <v>-1.228742311900076</v>
      </c>
      <c r="P5" s="20">
        <f t="shared" ca="1" si="21"/>
        <v>-70.401748581021778</v>
      </c>
      <c r="Q5" s="20">
        <f t="shared" ca="1" si="15"/>
        <v>-7.1338043511285448E-2</v>
      </c>
      <c r="R5" s="20">
        <f t="shared" ca="1" si="22"/>
        <v>-4.0873688119172842</v>
      </c>
    </row>
    <row r="6" spans="1:18">
      <c r="A6" s="18">
        <f t="shared" ca="1" si="16"/>
        <v>45686</v>
      </c>
      <c r="B6" s="19">
        <f t="shared" ca="1" si="8"/>
        <v>29</v>
      </c>
      <c r="C6" s="20">
        <f t="shared" ca="1" si="9"/>
        <v>0.48199777698911894</v>
      </c>
      <c r="D6" s="24">
        <f t="shared" si="17"/>
        <v>0.29166666666666663</v>
      </c>
      <c r="E6" s="22">
        <f t="shared" si="10"/>
        <v>6.9999999999999991</v>
      </c>
      <c r="F6" s="20">
        <f t="shared" si="0"/>
        <v>36.409999999999997</v>
      </c>
      <c r="G6" s="20">
        <f t="shared" si="23"/>
        <v>0.63547438065113526</v>
      </c>
      <c r="H6" s="20">
        <f t="shared" si="2"/>
        <v>139.19999999999999</v>
      </c>
      <c r="I6" s="23">
        <f t="shared" si="18"/>
        <v>2.4294983187761066</v>
      </c>
      <c r="J6" s="20">
        <f t="shared" ca="1" si="11"/>
        <v>-0.31684047290106848</v>
      </c>
      <c r="K6" s="20">
        <f t="shared" ca="1" si="19"/>
        <v>-18.153621876160354</v>
      </c>
      <c r="L6" s="20">
        <f t="shared" ca="1" si="12"/>
        <v>-5.502970895226577E-2</v>
      </c>
      <c r="M6" s="20">
        <f t="shared" ca="1" si="20"/>
        <v>-3.1529700707981121</v>
      </c>
      <c r="N6" s="20">
        <f t="shared" ca="1" si="13"/>
        <v>-1.2907228193642515</v>
      </c>
      <c r="O6" s="20">
        <f t="shared" ca="1" si="14"/>
        <v>-1.1518522628156289</v>
      </c>
      <c r="P6" s="20">
        <f t="shared" ca="1" si="21"/>
        <v>-65.99627328192922</v>
      </c>
      <c r="Q6" s="20">
        <f t="shared" ca="1" si="15"/>
        <v>2.6462129239482171E-2</v>
      </c>
      <c r="R6" s="20">
        <f t="shared" ca="1" si="22"/>
        <v>1.5161683223520592</v>
      </c>
    </row>
    <row r="7" spans="1:18">
      <c r="A7" s="18">
        <f t="shared" ca="1" si="16"/>
        <v>45686</v>
      </c>
      <c r="B7" s="19">
        <f t="shared" ca="1" si="8"/>
        <v>29</v>
      </c>
      <c r="C7" s="20">
        <f t="shared" ca="1" si="9"/>
        <v>0.48199777698911894</v>
      </c>
      <c r="D7" s="24">
        <f t="shared" si="17"/>
        <v>0.31249999999999994</v>
      </c>
      <c r="E7" s="22">
        <f t="shared" si="10"/>
        <v>7.4999999999999982</v>
      </c>
      <c r="F7" s="20">
        <f t="shared" si="0"/>
        <v>36.409999999999997</v>
      </c>
      <c r="G7" s="20">
        <f t="shared" si="23"/>
        <v>0.63547438065113526</v>
      </c>
      <c r="H7" s="20">
        <f t="shared" si="2"/>
        <v>139.19999999999999</v>
      </c>
      <c r="I7" s="23">
        <f t="shared" si="18"/>
        <v>2.4294983187761066</v>
      </c>
      <c r="J7" s="20">
        <f t="shared" ca="1" si="11"/>
        <v>-0.31684047290106848</v>
      </c>
      <c r="K7" s="20">
        <f t="shared" ca="1" si="19"/>
        <v>-18.153621876160354</v>
      </c>
      <c r="L7" s="20">
        <f t="shared" ca="1" si="12"/>
        <v>-5.502970895226577E-2</v>
      </c>
      <c r="M7" s="20">
        <f t="shared" ca="1" si="20"/>
        <v>-3.1529700707981121</v>
      </c>
      <c r="N7" s="20">
        <f t="shared" ca="1" si="13"/>
        <v>-1.1598231254646769</v>
      </c>
      <c r="O7" s="20">
        <f t="shared" ca="1" si="14"/>
        <v>-1.0706328325480332</v>
      </c>
      <c r="P7" s="20">
        <f t="shared" ca="1" si="21"/>
        <v>-61.342742713138897</v>
      </c>
      <c r="Q7" s="20">
        <f t="shared" ca="1" si="15"/>
        <v>0.12087277430937325</v>
      </c>
      <c r="R7" s="20">
        <f t="shared" ca="1" si="22"/>
        <v>6.9254998259644109</v>
      </c>
    </row>
    <row r="8" spans="1:18">
      <c r="A8" s="18">
        <f t="shared" ca="1" si="16"/>
        <v>45686</v>
      </c>
      <c r="B8" s="19">
        <f t="shared" ca="1" si="8"/>
        <v>29</v>
      </c>
      <c r="C8" s="20">
        <f t="shared" ca="1" si="9"/>
        <v>0.48199777698911894</v>
      </c>
      <c r="D8" s="24">
        <f t="shared" si="17"/>
        <v>0.33333333333333326</v>
      </c>
      <c r="E8" s="22">
        <f t="shared" si="10"/>
        <v>7.9999999999999982</v>
      </c>
      <c r="F8" s="20">
        <f t="shared" si="0"/>
        <v>36.409999999999997</v>
      </c>
      <c r="G8" s="20">
        <f t="shared" si="23"/>
        <v>0.63547438065113526</v>
      </c>
      <c r="H8" s="20">
        <f t="shared" si="2"/>
        <v>139.19999999999999</v>
      </c>
      <c r="I8" s="23">
        <f t="shared" si="18"/>
        <v>2.4294983187761066</v>
      </c>
      <c r="J8" s="20">
        <f t="shared" ca="1" si="11"/>
        <v>-0.31684047290106848</v>
      </c>
      <c r="K8" s="20">
        <f t="shared" ca="1" si="19"/>
        <v>-18.153621876160354</v>
      </c>
      <c r="L8" s="20">
        <f t="shared" ca="1" si="12"/>
        <v>-5.502970895226577E-2</v>
      </c>
      <c r="M8" s="20">
        <f t="shared" ca="1" si="20"/>
        <v>-3.1529700707981121</v>
      </c>
      <c r="N8" s="20">
        <f t="shared" ca="1" si="13"/>
        <v>-1.0289234315651021</v>
      </c>
      <c r="O8" s="20">
        <f t="shared" ca="1" si="14"/>
        <v>-0.98373147147343454</v>
      </c>
      <c r="P8" s="20">
        <f t="shared" ca="1" si="21"/>
        <v>-56.36366148962194</v>
      </c>
      <c r="Q8" s="20">
        <f t="shared" ca="1" si="15"/>
        <v>0.2110338152733067</v>
      </c>
      <c r="R8" s="20">
        <f t="shared" ca="1" si="22"/>
        <v>12.091346949703926</v>
      </c>
    </row>
    <row r="9" spans="1:18">
      <c r="A9" s="18">
        <f t="shared" ca="1" si="16"/>
        <v>45686</v>
      </c>
      <c r="B9" s="19">
        <f t="shared" ca="1" si="8"/>
        <v>29</v>
      </c>
      <c r="C9" s="20">
        <f t="shared" ca="1" si="9"/>
        <v>0.48199777698911894</v>
      </c>
      <c r="D9" s="24">
        <f t="shared" si="17"/>
        <v>0.35416666666666657</v>
      </c>
      <c r="E9" s="22">
        <f t="shared" si="10"/>
        <v>8.4999999999999982</v>
      </c>
      <c r="F9" s="20">
        <f t="shared" si="0"/>
        <v>36.409999999999997</v>
      </c>
      <c r="G9" s="20">
        <f t="shared" si="23"/>
        <v>0.63547438065113526</v>
      </c>
      <c r="H9" s="20">
        <f t="shared" si="2"/>
        <v>139.19999999999999</v>
      </c>
      <c r="I9" s="23">
        <f t="shared" si="18"/>
        <v>2.4294983187761066</v>
      </c>
      <c r="J9" s="20">
        <f t="shared" ca="1" si="11"/>
        <v>-0.31684047290106848</v>
      </c>
      <c r="K9" s="20">
        <f t="shared" ca="1" si="19"/>
        <v>-18.153621876160354</v>
      </c>
      <c r="L9" s="20">
        <f t="shared" ca="1" si="12"/>
        <v>-5.502970895226577E-2</v>
      </c>
      <c r="M9" s="20">
        <f t="shared" ca="1" si="20"/>
        <v>-3.1529700707981121</v>
      </c>
      <c r="N9" s="20">
        <f t="shared" ca="1" si="13"/>
        <v>-0.89802373766552757</v>
      </c>
      <c r="O9" s="20">
        <f t="shared" ca="1" si="14"/>
        <v>-0.88978528995468165</v>
      </c>
      <c r="P9" s="20">
        <f t="shared" ca="1" si="21"/>
        <v>-50.980941787227465</v>
      </c>
      <c r="Q9" s="20">
        <f t="shared" ca="1" si="15"/>
        <v>0.29591454456292632</v>
      </c>
      <c r="R9" s="20">
        <f t="shared" ca="1" si="22"/>
        <v>16.954654499991598</v>
      </c>
    </row>
    <row r="10" spans="1:18">
      <c r="A10" s="18">
        <f t="shared" ca="1" si="16"/>
        <v>45686</v>
      </c>
      <c r="B10" s="19">
        <f t="shared" ca="1" si="8"/>
        <v>29</v>
      </c>
      <c r="C10" s="20">
        <f t="shared" ca="1" si="9"/>
        <v>0.48199777698911894</v>
      </c>
      <c r="D10" s="24">
        <f t="shared" si="17"/>
        <v>0.37499999999999989</v>
      </c>
      <c r="E10" s="22">
        <f t="shared" si="10"/>
        <v>8.9999999999999964</v>
      </c>
      <c r="F10" s="20">
        <f t="shared" si="0"/>
        <v>36.409999999999997</v>
      </c>
      <c r="G10" s="20">
        <f t="shared" si="23"/>
        <v>0.63547438065113526</v>
      </c>
      <c r="H10" s="20">
        <f t="shared" si="2"/>
        <v>139.19999999999999</v>
      </c>
      <c r="I10" s="23">
        <f t="shared" si="18"/>
        <v>2.4294983187761066</v>
      </c>
      <c r="J10" s="20">
        <f t="shared" ca="1" si="11"/>
        <v>-0.31684047290106848</v>
      </c>
      <c r="K10" s="20">
        <f t="shared" ca="1" si="19"/>
        <v>-18.153621876160354</v>
      </c>
      <c r="L10" s="20">
        <f t="shared" ca="1" si="12"/>
        <v>-5.502970895226577E-2</v>
      </c>
      <c r="M10" s="20">
        <f t="shared" ca="1" si="20"/>
        <v>-3.1529700707981121</v>
      </c>
      <c r="N10" s="20">
        <f t="shared" ca="1" si="13"/>
        <v>-0.76712404376595333</v>
      </c>
      <c r="O10" s="20">
        <f t="shared" ca="1" si="14"/>
        <v>-0.78747620056195999</v>
      </c>
      <c r="P10" s="20">
        <f t="shared" ca="1" si="21"/>
        <v>-45.11906275919786</v>
      </c>
      <c r="Q10" s="20">
        <f t="shared" ca="1" si="15"/>
        <v>0.37428248332185182</v>
      </c>
      <c r="R10" s="20">
        <f t="shared" ca="1" si="22"/>
        <v>21.444806640017735</v>
      </c>
    </row>
    <row r="11" spans="1:18">
      <c r="A11" s="18">
        <f t="shared" ca="1" si="16"/>
        <v>45686</v>
      </c>
      <c r="B11" s="19">
        <f t="shared" ca="1" si="8"/>
        <v>29</v>
      </c>
      <c r="C11" s="20">
        <f t="shared" ca="1" si="9"/>
        <v>0.48199777698911894</v>
      </c>
      <c r="D11" s="24">
        <f t="shared" si="17"/>
        <v>0.3958333333333332</v>
      </c>
      <c r="E11" s="22">
        <f t="shared" si="10"/>
        <v>9.4999999999999964</v>
      </c>
      <c r="F11" s="20">
        <f t="shared" si="0"/>
        <v>36.409999999999997</v>
      </c>
      <c r="G11" s="20">
        <f t="shared" si="23"/>
        <v>0.63547438065113526</v>
      </c>
      <c r="H11" s="20">
        <f t="shared" si="2"/>
        <v>139.19999999999999</v>
      </c>
      <c r="I11" s="23">
        <f t="shared" si="18"/>
        <v>2.4294983187761066</v>
      </c>
      <c r="J11" s="20">
        <f t="shared" ca="1" si="11"/>
        <v>-0.31684047290106848</v>
      </c>
      <c r="K11" s="20">
        <f t="shared" ca="1" si="19"/>
        <v>-18.153621876160354</v>
      </c>
      <c r="L11" s="20">
        <f t="shared" ca="1" si="12"/>
        <v>-5.502970895226577E-2</v>
      </c>
      <c r="M11" s="20">
        <f t="shared" ca="1" si="20"/>
        <v>-3.1529700707981121</v>
      </c>
      <c r="N11" s="20">
        <f t="shared" ca="1" si="13"/>
        <v>-0.63622434986637866</v>
      </c>
      <c r="O11" s="20">
        <f t="shared" ca="1" si="14"/>
        <v>-0.67565963912443727</v>
      </c>
      <c r="P11" s="20">
        <f t="shared" ca="1" si="21"/>
        <v>-38.71244570916253</v>
      </c>
      <c r="Q11" s="20">
        <f t="shared" ca="1" si="15"/>
        <v>0.44468655731180179</v>
      </c>
      <c r="R11" s="20">
        <f t="shared" ca="1" si="22"/>
        <v>25.47866294016864</v>
      </c>
    </row>
    <row r="12" spans="1:18">
      <c r="A12" s="18">
        <f t="shared" ca="1" si="16"/>
        <v>45686</v>
      </c>
      <c r="B12" s="19">
        <f t="shared" ca="1" si="8"/>
        <v>29</v>
      </c>
      <c r="C12" s="20">
        <f t="shared" ca="1" si="9"/>
        <v>0.48199777698911894</v>
      </c>
      <c r="D12" s="24">
        <f t="shared" si="17"/>
        <v>0.41666666666666652</v>
      </c>
      <c r="E12" s="22">
        <f t="shared" si="10"/>
        <v>9.9999999999999964</v>
      </c>
      <c r="F12" s="20">
        <f t="shared" si="0"/>
        <v>36.409999999999997</v>
      </c>
      <c r="G12" s="20">
        <f t="shared" si="23"/>
        <v>0.63547438065113526</v>
      </c>
      <c r="H12" s="20">
        <f t="shared" si="2"/>
        <v>139.19999999999999</v>
      </c>
      <c r="I12" s="23">
        <f t="shared" si="18"/>
        <v>2.4294983187761066</v>
      </c>
      <c r="J12" s="20">
        <f t="shared" ca="1" si="11"/>
        <v>-0.31684047290106848</v>
      </c>
      <c r="K12" s="20">
        <f t="shared" ca="1" si="19"/>
        <v>-18.153621876160354</v>
      </c>
      <c r="L12" s="20">
        <f t="shared" ca="1" si="12"/>
        <v>-5.502970895226577E-2</v>
      </c>
      <c r="M12" s="20">
        <f t="shared" ca="1" si="20"/>
        <v>-3.1529700707981121</v>
      </c>
      <c r="N12" s="20">
        <f t="shared" ca="1" si="13"/>
        <v>-0.50532465596680398</v>
      </c>
      <c r="O12" s="20">
        <f t="shared" ca="1" si="14"/>
        <v>-0.55358688584537552</v>
      </c>
      <c r="P12" s="20">
        <f t="shared" ca="1" si="21"/>
        <v>-31.718192152730509</v>
      </c>
      <c r="Q12" s="20">
        <f t="shared" ca="1" si="15"/>
        <v>0.50547196735871258</v>
      </c>
      <c r="R12" s="20">
        <f t="shared" ca="1" si="22"/>
        <v>28.961410391828743</v>
      </c>
    </row>
    <row r="13" spans="1:18">
      <c r="A13" s="18">
        <f t="shared" ca="1" si="16"/>
        <v>45686</v>
      </c>
      <c r="B13" s="19">
        <f t="shared" ca="1" si="8"/>
        <v>29</v>
      </c>
      <c r="C13" s="20">
        <f t="shared" ca="1" si="9"/>
        <v>0.48199777698911894</v>
      </c>
      <c r="D13" s="24">
        <f t="shared" si="17"/>
        <v>0.43749999999999983</v>
      </c>
      <c r="E13" s="22">
        <f t="shared" si="10"/>
        <v>10.499999999999996</v>
      </c>
      <c r="F13" s="20">
        <f t="shared" si="0"/>
        <v>36.409999999999997</v>
      </c>
      <c r="G13" s="20">
        <f t="shared" si="23"/>
        <v>0.63547438065113526</v>
      </c>
      <c r="H13" s="20">
        <f t="shared" si="2"/>
        <v>139.19999999999999</v>
      </c>
      <c r="I13" s="23">
        <f t="shared" si="18"/>
        <v>2.4294983187761066</v>
      </c>
      <c r="J13" s="20">
        <f t="shared" ca="1" si="11"/>
        <v>-0.31684047290106848</v>
      </c>
      <c r="K13" s="20">
        <f t="shared" ca="1" si="19"/>
        <v>-18.153621876160354</v>
      </c>
      <c r="L13" s="20">
        <f t="shared" ca="1" si="12"/>
        <v>-5.502970895226577E-2</v>
      </c>
      <c r="M13" s="20">
        <f t="shared" ca="1" si="20"/>
        <v>-3.1529700707981121</v>
      </c>
      <c r="N13" s="20">
        <f t="shared" ca="1" si="13"/>
        <v>-0.37442496206722919</v>
      </c>
      <c r="O13" s="20">
        <f t="shared" ca="1" si="14"/>
        <v>-0.42121771832036914</v>
      </c>
      <c r="P13" s="20">
        <f t="shared" ca="1" si="21"/>
        <v>-24.133997515887486</v>
      </c>
      <c r="Q13" s="20">
        <f t="shared" ca="1" si="15"/>
        <v>0.55485085972375292</v>
      </c>
      <c r="R13" s="20">
        <f t="shared" ca="1" si="22"/>
        <v>31.790612521376314</v>
      </c>
    </row>
    <row r="14" spans="1:18">
      <c r="A14" s="18">
        <f t="shared" ca="1" si="16"/>
        <v>45686</v>
      </c>
      <c r="B14" s="19">
        <f t="shared" ca="1" si="8"/>
        <v>29</v>
      </c>
      <c r="C14" s="20">
        <f t="shared" ca="1" si="9"/>
        <v>0.48199777698911894</v>
      </c>
      <c r="D14" s="24">
        <f t="shared" si="17"/>
        <v>0.45833333333333315</v>
      </c>
      <c r="E14" s="22">
        <f t="shared" si="10"/>
        <v>10.999999999999996</v>
      </c>
      <c r="F14" s="20">
        <f t="shared" si="0"/>
        <v>36.409999999999997</v>
      </c>
      <c r="G14" s="20">
        <f t="shared" si="23"/>
        <v>0.63547438065113526</v>
      </c>
      <c r="H14" s="20">
        <f t="shared" si="2"/>
        <v>139.19999999999999</v>
      </c>
      <c r="I14" s="23">
        <f t="shared" si="18"/>
        <v>2.4294983187761066</v>
      </c>
      <c r="J14" s="20">
        <f t="shared" ca="1" si="11"/>
        <v>-0.31684047290106848</v>
      </c>
      <c r="K14" s="20">
        <f t="shared" ca="1" si="19"/>
        <v>-18.153621876160354</v>
      </c>
      <c r="L14" s="20">
        <f t="shared" ca="1" si="12"/>
        <v>-5.502970895226577E-2</v>
      </c>
      <c r="M14" s="20">
        <f t="shared" ca="1" si="20"/>
        <v>-3.1529700707981121</v>
      </c>
      <c r="N14" s="20">
        <f t="shared" ca="1" si="13"/>
        <v>-0.24352526816765449</v>
      </c>
      <c r="O14" s="20">
        <f t="shared" ca="1" si="14"/>
        <v>-0.27956130176131572</v>
      </c>
      <c r="P14" s="20">
        <f t="shared" ca="1" si="21"/>
        <v>-16.017682706106619</v>
      </c>
      <c r="Q14" s="20">
        <f t="shared" ca="1" si="15"/>
        <v>0.5910514534047574</v>
      </c>
      <c r="R14" s="20">
        <f t="shared" ca="1" si="22"/>
        <v>33.864753755165829</v>
      </c>
    </row>
    <row r="15" spans="1:18">
      <c r="A15" s="18">
        <f t="shared" ca="1" si="16"/>
        <v>45686</v>
      </c>
      <c r="B15" s="19">
        <f t="shared" ca="1" si="8"/>
        <v>29</v>
      </c>
      <c r="C15" s="20">
        <f t="shared" ca="1" si="9"/>
        <v>0.48199777698911894</v>
      </c>
      <c r="D15" s="24">
        <f t="shared" si="17"/>
        <v>0.47916666666666646</v>
      </c>
      <c r="E15" s="22">
        <f t="shared" si="10"/>
        <v>11.499999999999995</v>
      </c>
      <c r="F15" s="20">
        <f t="shared" si="0"/>
        <v>36.409999999999997</v>
      </c>
      <c r="G15" s="20">
        <f t="shared" si="23"/>
        <v>0.63547438065113526</v>
      </c>
      <c r="H15" s="20">
        <f t="shared" si="2"/>
        <v>139.19999999999999</v>
      </c>
      <c r="I15" s="23">
        <f t="shared" si="18"/>
        <v>2.4294983187761066</v>
      </c>
      <c r="J15" s="20">
        <f t="shared" ca="1" si="11"/>
        <v>-0.31684047290106848</v>
      </c>
      <c r="K15" s="20">
        <f t="shared" ca="1" si="19"/>
        <v>-18.153621876160354</v>
      </c>
      <c r="L15" s="20">
        <f t="shared" ca="1" si="12"/>
        <v>-5.502970895226577E-2</v>
      </c>
      <c r="M15" s="20">
        <f t="shared" ca="1" si="20"/>
        <v>-3.1529700707981121</v>
      </c>
      <c r="N15" s="20">
        <f t="shared" ca="1" si="13"/>
        <v>-0.11262557426808023</v>
      </c>
      <c r="O15" s="20">
        <f t="shared" ca="1" si="14"/>
        <v>-0.13089818462578853</v>
      </c>
      <c r="P15" s="20">
        <f t="shared" ca="1" si="21"/>
        <v>-7.4999135249819222</v>
      </c>
      <c r="Q15" s="20">
        <f t="shared" ca="1" si="15"/>
        <v>0.61254742874156665</v>
      </c>
      <c r="R15" s="20">
        <f t="shared" ca="1" si="22"/>
        <v>35.096382418482314</v>
      </c>
    </row>
    <row r="16" spans="1:18">
      <c r="A16" s="18">
        <f t="shared" ca="1" si="16"/>
        <v>45686</v>
      </c>
      <c r="B16" s="19">
        <f t="shared" ca="1" si="8"/>
        <v>29</v>
      </c>
      <c r="C16" s="20">
        <f t="shared" ca="1" si="9"/>
        <v>0.48199777698911894</v>
      </c>
      <c r="D16" s="24">
        <f t="shared" si="17"/>
        <v>0.49999999999999978</v>
      </c>
      <c r="E16" s="22">
        <f t="shared" si="10"/>
        <v>11.999999999999995</v>
      </c>
      <c r="F16" s="20">
        <f t="shared" si="0"/>
        <v>36.409999999999997</v>
      </c>
      <c r="G16" s="20">
        <f t="shared" si="23"/>
        <v>0.63547438065113526</v>
      </c>
      <c r="H16" s="20">
        <f t="shared" si="2"/>
        <v>139.19999999999999</v>
      </c>
      <c r="I16" s="23">
        <f t="shared" si="18"/>
        <v>2.4294983187761066</v>
      </c>
      <c r="J16" s="20">
        <f t="shared" ca="1" si="11"/>
        <v>-0.31684047290106848</v>
      </c>
      <c r="K16" s="20">
        <f t="shared" ca="1" si="19"/>
        <v>-18.153621876160354</v>
      </c>
      <c r="L16" s="20">
        <f t="shared" ca="1" si="12"/>
        <v>-5.502970895226577E-2</v>
      </c>
      <c r="M16" s="20">
        <f t="shared" ca="1" si="20"/>
        <v>-3.1529700707981121</v>
      </c>
      <c r="N16" s="20">
        <f t="shared" ca="1" si="13"/>
        <v>1.8274119631494466E-2</v>
      </c>
      <c r="O16" s="20">
        <f t="shared" ca="1" si="14"/>
        <v>2.131048731348623E-2</v>
      </c>
      <c r="P16" s="20">
        <f t="shared" ca="1" si="21"/>
        <v>1.2210009824298451</v>
      </c>
      <c r="Q16" s="20">
        <f t="shared" ca="1" si="15"/>
        <v>0.61832476712206352</v>
      </c>
      <c r="R16" s="20">
        <f t="shared" ca="1" si="22"/>
        <v>35.427399524503727</v>
      </c>
    </row>
    <row r="17" spans="1:18">
      <c r="A17" s="18">
        <f t="shared" ca="1" si="16"/>
        <v>45686</v>
      </c>
      <c r="B17" s="19">
        <f t="shared" ca="1" si="8"/>
        <v>29</v>
      </c>
      <c r="C17" s="20">
        <f t="shared" ca="1" si="9"/>
        <v>0.48199777698911894</v>
      </c>
      <c r="D17" s="24">
        <f t="shared" si="17"/>
        <v>0.52083333333333315</v>
      </c>
      <c r="E17" s="22">
        <f t="shared" si="10"/>
        <v>12.499999999999996</v>
      </c>
      <c r="F17" s="20">
        <f t="shared" si="0"/>
        <v>36.409999999999997</v>
      </c>
      <c r="G17" s="20">
        <f t="shared" si="23"/>
        <v>0.63547438065113526</v>
      </c>
      <c r="H17" s="20">
        <f t="shared" si="2"/>
        <v>139.19999999999999</v>
      </c>
      <c r="I17" s="23">
        <f t="shared" si="18"/>
        <v>2.4294983187761066</v>
      </c>
      <c r="J17" s="20">
        <f t="shared" ca="1" si="11"/>
        <v>-0.31684047290106848</v>
      </c>
      <c r="K17" s="20">
        <f t="shared" ca="1" si="19"/>
        <v>-18.153621876160354</v>
      </c>
      <c r="L17" s="20">
        <f t="shared" ca="1" si="12"/>
        <v>-5.502970895226577E-2</v>
      </c>
      <c r="M17" s="20">
        <f t="shared" ca="1" si="20"/>
        <v>-3.1529700707981121</v>
      </c>
      <c r="N17" s="20">
        <f t="shared" ca="1" si="13"/>
        <v>0.14917381353106965</v>
      </c>
      <c r="O17" s="20">
        <f t="shared" ca="1" si="14"/>
        <v>0.17292964464806537</v>
      </c>
      <c r="P17" s="20">
        <f t="shared" ca="1" si="21"/>
        <v>9.9081387910312309</v>
      </c>
      <c r="Q17" s="20">
        <f t="shared" ca="1" si="15"/>
        <v>0.60809579409109571</v>
      </c>
      <c r="R17" s="20">
        <f t="shared" ca="1" si="22"/>
        <v>34.841322541076131</v>
      </c>
    </row>
    <row r="18" spans="1:18">
      <c r="A18" s="18">
        <f t="shared" ca="1" si="16"/>
        <v>45686</v>
      </c>
      <c r="B18" s="19">
        <f t="shared" ca="1" si="8"/>
        <v>29</v>
      </c>
      <c r="C18" s="20">
        <f t="shared" ca="1" si="9"/>
        <v>0.48199777698911894</v>
      </c>
      <c r="D18" s="24">
        <f t="shared" si="17"/>
        <v>0.54166666666666652</v>
      </c>
      <c r="E18" s="22">
        <f t="shared" si="10"/>
        <v>12.999999999999996</v>
      </c>
      <c r="F18" s="20">
        <f t="shared" si="0"/>
        <v>36.409999999999997</v>
      </c>
      <c r="G18" s="20">
        <f t="shared" si="23"/>
        <v>0.63547438065113526</v>
      </c>
      <c r="H18" s="20">
        <f t="shared" si="2"/>
        <v>139.19999999999999</v>
      </c>
      <c r="I18" s="23">
        <f t="shared" si="18"/>
        <v>2.4294983187761066</v>
      </c>
      <c r="J18" s="20">
        <f t="shared" ca="1" si="11"/>
        <v>-0.31684047290106848</v>
      </c>
      <c r="K18" s="20">
        <f t="shared" ca="1" si="19"/>
        <v>-18.153621876160354</v>
      </c>
      <c r="L18" s="20">
        <f t="shared" ca="1" si="12"/>
        <v>-5.502970895226577E-2</v>
      </c>
      <c r="M18" s="20">
        <f t="shared" ca="1" si="20"/>
        <v>-3.1529700707981121</v>
      </c>
      <c r="N18" s="20">
        <f t="shared" ca="1" si="13"/>
        <v>0.28007350743064441</v>
      </c>
      <c r="O18" s="20">
        <f t="shared" ca="1" si="14"/>
        <v>0.31993992183473074</v>
      </c>
      <c r="P18" s="20">
        <f t="shared" ca="1" si="21"/>
        <v>18.331207218875527</v>
      </c>
      <c r="Q18" s="20">
        <f t="shared" ca="1" si="15"/>
        <v>0.58236534874502111</v>
      </c>
      <c r="R18" s="20">
        <f t="shared" ca="1" si="22"/>
        <v>33.367076617754023</v>
      </c>
    </row>
    <row r="19" spans="1:18">
      <c r="A19" s="18">
        <f t="shared" ca="1" si="16"/>
        <v>45686</v>
      </c>
      <c r="B19" s="19">
        <f t="shared" ca="1" si="8"/>
        <v>29</v>
      </c>
      <c r="C19" s="20">
        <f t="shared" ca="1" si="9"/>
        <v>0.48199777698911894</v>
      </c>
      <c r="D19" s="24">
        <f t="shared" si="17"/>
        <v>0.56249999999999989</v>
      </c>
      <c r="E19" s="22">
        <f t="shared" si="10"/>
        <v>13.499999999999996</v>
      </c>
      <c r="F19" s="20">
        <f t="shared" si="0"/>
        <v>36.409999999999997</v>
      </c>
      <c r="G19" s="20">
        <f t="shared" si="23"/>
        <v>0.63547438065113526</v>
      </c>
      <c r="H19" s="20">
        <f t="shared" si="2"/>
        <v>139.19999999999999</v>
      </c>
      <c r="I19" s="23">
        <f t="shared" si="18"/>
        <v>2.4294983187761066</v>
      </c>
      <c r="J19" s="20">
        <f t="shared" ca="1" si="11"/>
        <v>-0.31684047290106848</v>
      </c>
      <c r="K19" s="20">
        <f t="shared" ca="1" si="19"/>
        <v>-18.153621876160354</v>
      </c>
      <c r="L19" s="20">
        <f t="shared" ca="1" si="12"/>
        <v>-5.502970895226577E-2</v>
      </c>
      <c r="M19" s="20">
        <f t="shared" ca="1" si="20"/>
        <v>-3.1529700707981121</v>
      </c>
      <c r="N19" s="20">
        <f t="shared" ca="1" si="13"/>
        <v>0.41097320133021908</v>
      </c>
      <c r="O19" s="20">
        <f t="shared" ca="1" si="14"/>
        <v>0.45917653080345783</v>
      </c>
      <c r="P19" s="20">
        <f t="shared" ca="1" si="21"/>
        <v>26.308877266496971</v>
      </c>
      <c r="Q19" s="20">
        <f t="shared" ca="1" si="15"/>
        <v>0.5423162650154425</v>
      </c>
      <c r="R19" s="20">
        <f t="shared" ca="1" si="22"/>
        <v>31.072433146683114</v>
      </c>
    </row>
    <row r="20" spans="1:18">
      <c r="A20" s="18">
        <f t="shared" ca="1" si="16"/>
        <v>45686</v>
      </c>
      <c r="B20" s="19">
        <f t="shared" ca="1" si="8"/>
        <v>29</v>
      </c>
      <c r="C20" s="20">
        <f t="shared" ca="1" si="9"/>
        <v>0.48199777698911894</v>
      </c>
      <c r="D20" s="24">
        <f t="shared" si="17"/>
        <v>0.58333333333333326</v>
      </c>
      <c r="E20" s="22">
        <f t="shared" si="10"/>
        <v>13.999999999999998</v>
      </c>
      <c r="F20" s="20">
        <f t="shared" si="0"/>
        <v>36.409999999999997</v>
      </c>
      <c r="G20" s="20">
        <f t="shared" si="23"/>
        <v>0.63547438065113526</v>
      </c>
      <c r="H20" s="20">
        <f t="shared" si="2"/>
        <v>139.19999999999999</v>
      </c>
      <c r="I20" s="23">
        <f t="shared" si="18"/>
        <v>2.4294983187761066</v>
      </c>
      <c r="J20" s="20">
        <f t="shared" ca="1" si="11"/>
        <v>-0.31684047290106848</v>
      </c>
      <c r="K20" s="20">
        <f t="shared" ca="1" si="19"/>
        <v>-18.153621876160354</v>
      </c>
      <c r="L20" s="20">
        <f t="shared" ca="1" si="12"/>
        <v>-5.502970895226577E-2</v>
      </c>
      <c r="M20" s="20">
        <f t="shared" ca="1" si="20"/>
        <v>-3.1529700707981121</v>
      </c>
      <c r="N20" s="20">
        <f t="shared" ca="1" si="13"/>
        <v>0.5418728952297942</v>
      </c>
      <c r="O20" s="20">
        <f t="shared" ca="1" si="14"/>
        <v>0.58872154812653088</v>
      </c>
      <c r="P20" s="20">
        <f t="shared" ca="1" si="21"/>
        <v>33.731260016058194</v>
      </c>
      <c r="Q20" s="20">
        <f t="shared" ca="1" si="15"/>
        <v>0.489569980586332</v>
      </c>
      <c r="R20" s="20">
        <f t="shared" ca="1" si="22"/>
        <v>28.050293663898472</v>
      </c>
    </row>
    <row r="21" spans="1:18">
      <c r="A21" s="18">
        <f t="shared" ca="1" si="16"/>
        <v>45686</v>
      </c>
      <c r="B21" s="19">
        <f t="shared" ca="1" si="8"/>
        <v>29</v>
      </c>
      <c r="C21" s="20">
        <f t="shared" ca="1" si="9"/>
        <v>0.48199777698911894</v>
      </c>
      <c r="D21" s="24">
        <f t="shared" si="17"/>
        <v>0.60416666666666663</v>
      </c>
      <c r="E21" s="22">
        <f t="shared" si="10"/>
        <v>14.5</v>
      </c>
      <c r="F21" s="20">
        <f t="shared" si="0"/>
        <v>36.409999999999997</v>
      </c>
      <c r="G21" s="20">
        <f t="shared" si="23"/>
        <v>0.63547438065113526</v>
      </c>
      <c r="H21" s="20">
        <f t="shared" si="2"/>
        <v>139.19999999999999</v>
      </c>
      <c r="I21" s="23">
        <f t="shared" si="18"/>
        <v>2.4294983187761066</v>
      </c>
      <c r="J21" s="20">
        <f t="shared" ca="1" si="11"/>
        <v>-0.31684047290106848</v>
      </c>
      <c r="K21" s="20">
        <f t="shared" ca="1" si="19"/>
        <v>-18.153621876160354</v>
      </c>
      <c r="L21" s="20">
        <f t="shared" ca="1" si="12"/>
        <v>-5.502970895226577E-2</v>
      </c>
      <c r="M21" s="20">
        <f t="shared" ca="1" si="20"/>
        <v>-3.1529700707981121</v>
      </c>
      <c r="N21" s="20">
        <f t="shared" ca="1" si="13"/>
        <v>0.67277258912936944</v>
      </c>
      <c r="O21" s="20">
        <f t="shared" ca="1" si="14"/>
        <v>0.7078897861080734</v>
      </c>
      <c r="P21" s="20">
        <f t="shared" ca="1" si="21"/>
        <v>40.55909710441118</v>
      </c>
      <c r="Q21" s="20">
        <f t="shared" ca="1" si="15"/>
        <v>0.42592274090596388</v>
      </c>
      <c r="R21" s="20">
        <f t="shared" ca="1" si="22"/>
        <v>24.403575452555792</v>
      </c>
    </row>
    <row r="22" spans="1:18">
      <c r="A22" s="18">
        <f t="shared" ca="1" si="16"/>
        <v>45686</v>
      </c>
      <c r="B22" s="19">
        <f t="shared" ca="1" si="8"/>
        <v>29</v>
      </c>
      <c r="C22" s="20">
        <f t="shared" ca="1" si="9"/>
        <v>0.48199777698911894</v>
      </c>
      <c r="D22" s="24">
        <f t="shared" si="17"/>
        <v>0.625</v>
      </c>
      <c r="E22" s="22">
        <f t="shared" si="10"/>
        <v>15</v>
      </c>
      <c r="F22" s="20">
        <f t="shared" si="0"/>
        <v>36.409999999999997</v>
      </c>
      <c r="G22" s="20">
        <f t="shared" si="23"/>
        <v>0.63547438065113526</v>
      </c>
      <c r="H22" s="20">
        <f t="shared" si="2"/>
        <v>139.19999999999999</v>
      </c>
      <c r="I22" s="23">
        <f t="shared" si="18"/>
        <v>2.4294983187761066</v>
      </c>
      <c r="J22" s="20">
        <f t="shared" ca="1" si="11"/>
        <v>-0.31684047290106848</v>
      </c>
      <c r="K22" s="20">
        <f t="shared" ca="1" si="19"/>
        <v>-18.153621876160354</v>
      </c>
      <c r="L22" s="20">
        <f t="shared" ca="1" si="12"/>
        <v>-5.502970895226577E-2</v>
      </c>
      <c r="M22" s="20">
        <f t="shared" ca="1" si="20"/>
        <v>-3.1529700707981121</v>
      </c>
      <c r="N22" s="20">
        <f t="shared" ca="1" si="13"/>
        <v>0.80367228302894411</v>
      </c>
      <c r="O22" s="20">
        <f t="shared" ca="1" si="14"/>
        <v>0.81695435117800652</v>
      </c>
      <c r="P22" s="20">
        <f t="shared" ca="1" si="21"/>
        <v>46.808036377348287</v>
      </c>
      <c r="Q22" s="20">
        <f t="shared" ca="1" si="15"/>
        <v>0.35313658416421256</v>
      </c>
      <c r="R22" s="20">
        <f t="shared" ca="1" si="22"/>
        <v>20.233235864275763</v>
      </c>
    </row>
    <row r="23" spans="1:18">
      <c r="A23" s="18">
        <f t="shared" ca="1" si="16"/>
        <v>45686</v>
      </c>
      <c r="B23" s="19">
        <f t="shared" ca="1" si="8"/>
        <v>29</v>
      </c>
      <c r="C23" s="20">
        <f t="shared" ca="1" si="9"/>
        <v>0.48199777698911894</v>
      </c>
      <c r="D23" s="24">
        <f t="shared" si="17"/>
        <v>0.64583333333333337</v>
      </c>
      <c r="E23" s="22">
        <f t="shared" si="10"/>
        <v>15.5</v>
      </c>
      <c r="F23" s="20">
        <f t="shared" si="0"/>
        <v>36.409999999999997</v>
      </c>
      <c r="G23" s="20">
        <f t="shared" si="23"/>
        <v>0.63547438065113526</v>
      </c>
      <c r="H23" s="20">
        <f t="shared" si="2"/>
        <v>139.19999999999999</v>
      </c>
      <c r="I23" s="23">
        <f t="shared" si="18"/>
        <v>2.4294983187761066</v>
      </c>
      <c r="J23" s="20">
        <f t="shared" ca="1" si="11"/>
        <v>-0.31684047290106848</v>
      </c>
      <c r="K23" s="20">
        <f t="shared" ca="1" si="19"/>
        <v>-18.153621876160354</v>
      </c>
      <c r="L23" s="20">
        <f t="shared" ca="1" si="12"/>
        <v>-5.502970895226577E-2</v>
      </c>
      <c r="M23" s="20">
        <f t="shared" ca="1" si="20"/>
        <v>-3.1529700707981121</v>
      </c>
      <c r="N23" s="20">
        <f t="shared" ca="1" si="13"/>
        <v>0.9345719769285189</v>
      </c>
      <c r="O23" s="20">
        <f t="shared" ca="1" si="14"/>
        <v>0.91680257069298809</v>
      </c>
      <c r="P23" s="20">
        <f t="shared" ca="1" si="21"/>
        <v>52.52891794745252</v>
      </c>
      <c r="Q23" s="20">
        <f t="shared" ca="1" si="15"/>
        <v>0.2728136615303125</v>
      </c>
      <c r="R23" s="20">
        <f t="shared" ca="1" si="22"/>
        <v>15.631071399197452</v>
      </c>
    </row>
    <row r="24" spans="1:18">
      <c r="A24" s="18">
        <f t="shared" ca="1" si="16"/>
        <v>45686</v>
      </c>
      <c r="B24" s="19">
        <f t="shared" ca="1" si="8"/>
        <v>29</v>
      </c>
      <c r="C24" s="20">
        <f t="shared" ca="1" si="9"/>
        <v>0.48199777698911894</v>
      </c>
      <c r="D24" s="24">
        <f t="shared" si="17"/>
        <v>0.66666666666666674</v>
      </c>
      <c r="E24" s="22">
        <f t="shared" si="10"/>
        <v>16</v>
      </c>
      <c r="F24" s="20">
        <f t="shared" si="0"/>
        <v>36.409999999999997</v>
      </c>
      <c r="G24" s="20">
        <f t="shared" si="23"/>
        <v>0.63547438065113526</v>
      </c>
      <c r="H24" s="20">
        <f t="shared" si="2"/>
        <v>139.19999999999999</v>
      </c>
      <c r="I24" s="23">
        <f t="shared" si="18"/>
        <v>2.4294983187761066</v>
      </c>
      <c r="J24" s="20">
        <f t="shared" ca="1" si="11"/>
        <v>-0.31684047290106848</v>
      </c>
      <c r="K24" s="20">
        <f t="shared" ca="1" si="19"/>
        <v>-18.153621876160354</v>
      </c>
      <c r="L24" s="20">
        <f t="shared" ca="1" si="12"/>
        <v>-5.502970895226577E-2</v>
      </c>
      <c r="M24" s="20">
        <f t="shared" ca="1" si="20"/>
        <v>-3.1529700707981121</v>
      </c>
      <c r="N24" s="20">
        <f t="shared" ca="1" si="13"/>
        <v>1.0654716708280936</v>
      </c>
      <c r="O24" s="20">
        <f t="shared" ca="1" si="14"/>
        <v>1.008645560526886</v>
      </c>
      <c r="P24" s="20">
        <f t="shared" ca="1" si="21"/>
        <v>57.791133642797789</v>
      </c>
      <c r="Q24" s="20">
        <f t="shared" ca="1" si="15"/>
        <v>0.18634374854779315</v>
      </c>
      <c r="R24" s="20">
        <f t="shared" ca="1" si="22"/>
        <v>10.676710330435611</v>
      </c>
    </row>
    <row r="25" spans="1:18">
      <c r="A25" s="18">
        <f t="shared" ca="1" si="16"/>
        <v>45686</v>
      </c>
      <c r="B25" s="19">
        <f t="shared" ca="1" si="8"/>
        <v>29</v>
      </c>
      <c r="C25" s="20">
        <f t="shared" ca="1" si="9"/>
        <v>0.48199777698911894</v>
      </c>
      <c r="D25" s="24">
        <f t="shared" si="17"/>
        <v>0.68750000000000011</v>
      </c>
      <c r="E25" s="22">
        <f t="shared" si="10"/>
        <v>16.500000000000004</v>
      </c>
      <c r="F25" s="20">
        <f t="shared" si="0"/>
        <v>36.409999999999997</v>
      </c>
      <c r="G25" s="20">
        <f t="shared" si="23"/>
        <v>0.63547438065113526</v>
      </c>
      <c r="H25" s="20">
        <f t="shared" si="2"/>
        <v>139.19999999999999</v>
      </c>
      <c r="I25" s="23">
        <f t="shared" si="18"/>
        <v>2.4294983187761066</v>
      </c>
      <c r="J25" s="20">
        <f t="shared" ca="1" si="11"/>
        <v>-0.31684047290106848</v>
      </c>
      <c r="K25" s="20">
        <f t="shared" ca="1" si="19"/>
        <v>-18.153621876160354</v>
      </c>
      <c r="L25" s="20">
        <f t="shared" ca="1" si="12"/>
        <v>-5.502970895226577E-2</v>
      </c>
      <c r="M25" s="20">
        <f t="shared" ca="1" si="20"/>
        <v>-3.1529700707981121</v>
      </c>
      <c r="N25" s="20">
        <f t="shared" ca="1" si="13"/>
        <v>1.1963713647276693</v>
      </c>
      <c r="O25" s="20">
        <f t="shared" ca="1" si="14"/>
        <v>1.0938232764346048</v>
      </c>
      <c r="P25" s="20">
        <f t="shared" ca="1" si="21"/>
        <v>62.671457272874406</v>
      </c>
      <c r="Q25" s="20">
        <f t="shared" ca="1" si="15"/>
        <v>9.4900427945081522E-2</v>
      </c>
      <c r="R25" s="20">
        <f t="shared" ca="1" si="22"/>
        <v>5.4373939952385468</v>
      </c>
    </row>
    <row r="26" spans="1:18">
      <c r="A26" s="18">
        <f t="shared" ca="1" si="16"/>
        <v>45686</v>
      </c>
      <c r="B26" s="19">
        <f t="shared" ca="1" si="8"/>
        <v>29</v>
      </c>
      <c r="C26" s="20">
        <f t="shared" ca="1" si="9"/>
        <v>0.48199777698911894</v>
      </c>
      <c r="D26" s="24">
        <f t="shared" si="17"/>
        <v>0.70833333333333348</v>
      </c>
      <c r="E26" s="22">
        <f t="shared" si="10"/>
        <v>17.000000000000004</v>
      </c>
      <c r="F26" s="20">
        <f t="shared" si="0"/>
        <v>36.409999999999997</v>
      </c>
      <c r="G26" s="20">
        <f t="shared" si="23"/>
        <v>0.63547438065113526</v>
      </c>
      <c r="H26" s="20">
        <f t="shared" si="2"/>
        <v>139.19999999999999</v>
      </c>
      <c r="I26" s="23">
        <f t="shared" si="18"/>
        <v>2.4294983187761066</v>
      </c>
      <c r="J26" s="20">
        <f t="shared" ca="1" si="11"/>
        <v>-0.31684047290106848</v>
      </c>
      <c r="K26" s="20">
        <f t="shared" ca="1" si="19"/>
        <v>-18.153621876160354</v>
      </c>
      <c r="L26" s="20">
        <f t="shared" ca="1" si="12"/>
        <v>-5.502970895226577E-2</v>
      </c>
      <c r="M26" s="20">
        <f t="shared" ca="1" si="20"/>
        <v>-3.1529700707981121</v>
      </c>
      <c r="N26" s="20">
        <f t="shared" ca="1" si="13"/>
        <v>1.327271058627244</v>
      </c>
      <c r="O26" s="20">
        <f t="shared" ca="1" si="14"/>
        <v>1.1736986826705913</v>
      </c>
      <c r="P26" s="20">
        <f t="shared" ca="1" si="21"/>
        <v>67.24798093708938</v>
      </c>
      <c r="Q26" s="20">
        <f t="shared" ca="1" si="15"/>
        <v>-5.3668451621131138E-4</v>
      </c>
      <c r="R26" s="20">
        <f t="shared" ca="1" si="22"/>
        <v>-3.0749757708928554E-2</v>
      </c>
    </row>
    <row r="27" spans="1:18">
      <c r="A27" s="18">
        <f t="shared" ca="1" si="16"/>
        <v>45686</v>
      </c>
      <c r="B27" s="19">
        <f t="shared" ca="1" si="8"/>
        <v>29</v>
      </c>
      <c r="C27" s="20">
        <f t="shared" ca="1" si="9"/>
        <v>0.48199777698911894</v>
      </c>
      <c r="D27" s="24">
        <f t="shared" si="17"/>
        <v>0.72916666666666685</v>
      </c>
      <c r="E27" s="22">
        <f t="shared" si="10"/>
        <v>17.500000000000004</v>
      </c>
      <c r="F27" s="20">
        <f t="shared" si="0"/>
        <v>36.409999999999997</v>
      </c>
      <c r="G27" s="20">
        <f t="shared" si="23"/>
        <v>0.63547438065113526</v>
      </c>
      <c r="H27" s="20">
        <f t="shared" si="2"/>
        <v>139.19999999999999</v>
      </c>
      <c r="I27" s="23">
        <f t="shared" si="18"/>
        <v>2.4294983187761066</v>
      </c>
      <c r="J27" s="20">
        <f t="shared" ca="1" si="11"/>
        <v>-0.31684047290106848</v>
      </c>
      <c r="K27" s="20">
        <f t="shared" ca="1" si="19"/>
        <v>-18.153621876160354</v>
      </c>
      <c r="L27" s="20">
        <f t="shared" ca="1" si="12"/>
        <v>-5.502970895226577E-2</v>
      </c>
      <c r="M27" s="20">
        <f t="shared" ca="1" si="20"/>
        <v>-3.1529700707981121</v>
      </c>
      <c r="N27" s="20">
        <f t="shared" ca="1" si="13"/>
        <v>1.4581707525268188</v>
      </c>
      <c r="O27" s="20">
        <f t="shared" ca="1" si="14"/>
        <v>1.2496190879633491</v>
      </c>
      <c r="P27" s="20">
        <f t="shared" ca="1" si="21"/>
        <v>71.597899739287072</v>
      </c>
      <c r="Q27" s="20">
        <f t="shared" ca="1" si="15"/>
        <v>-9.9148850493062976E-2</v>
      </c>
      <c r="R27" s="20">
        <f t="shared" ca="1" si="22"/>
        <v>-5.6808106768261002</v>
      </c>
    </row>
    <row r="28" spans="1:18">
      <c r="A28" s="18">
        <f t="shared" ca="1" si="16"/>
        <v>45686</v>
      </c>
      <c r="B28" s="19">
        <f t="shared" ca="1" si="8"/>
        <v>29</v>
      </c>
      <c r="C28" s="20">
        <f t="shared" ca="1" si="9"/>
        <v>0.48199777698911894</v>
      </c>
      <c r="D28" s="24">
        <f t="shared" si="17"/>
        <v>0.75000000000000022</v>
      </c>
      <c r="E28" s="22">
        <f t="shared" si="10"/>
        <v>18.000000000000007</v>
      </c>
      <c r="F28" s="20">
        <f t="shared" si="0"/>
        <v>36.409999999999997</v>
      </c>
      <c r="G28" s="20">
        <f t="shared" si="23"/>
        <v>0.63547438065113526</v>
      </c>
      <c r="H28" s="20">
        <f t="shared" si="2"/>
        <v>139.19999999999999</v>
      </c>
      <c r="I28" s="23">
        <f t="shared" si="18"/>
        <v>2.4294983187761066</v>
      </c>
      <c r="J28" s="20">
        <f t="shared" ca="1" si="11"/>
        <v>-0.31684047290106848</v>
      </c>
      <c r="K28" s="20">
        <f t="shared" ca="1" si="19"/>
        <v>-18.153621876160354</v>
      </c>
      <c r="L28" s="20">
        <f t="shared" ca="1" si="12"/>
        <v>-5.502970895226577E-2</v>
      </c>
      <c r="M28" s="20">
        <f t="shared" ca="1" si="20"/>
        <v>-3.1529700707981121</v>
      </c>
      <c r="N28" s="20">
        <f t="shared" ca="1" si="13"/>
        <v>1.5890704464263943</v>
      </c>
      <c r="O28" s="20">
        <f t="shared" ca="1" si="14"/>
        <v>1.3229247277676204</v>
      </c>
      <c r="P28" s="20">
        <f t="shared" ca="1" si="21"/>
        <v>75.798003514578028</v>
      </c>
      <c r="Q28" s="20">
        <f t="shared" ca="1" si="15"/>
        <v>-0.20024235391582645</v>
      </c>
      <c r="R28" s="20">
        <f t="shared" ca="1" si="22"/>
        <v>-11.47304175914179</v>
      </c>
    </row>
    <row r="29" spans="1:18">
      <c r="A29" s="18">
        <f t="shared" ca="1" si="16"/>
        <v>45686</v>
      </c>
      <c r="B29" s="19">
        <f t="shared" ca="1" si="8"/>
        <v>29</v>
      </c>
      <c r="C29" s="20">
        <f t="shared" ca="1" si="9"/>
        <v>0.48199777698911894</v>
      </c>
      <c r="D29" s="24">
        <f t="shared" si="17"/>
        <v>0.77083333333333359</v>
      </c>
      <c r="E29" s="22">
        <f t="shared" si="10"/>
        <v>18.500000000000007</v>
      </c>
      <c r="F29" s="20">
        <f t="shared" si="0"/>
        <v>36.409999999999997</v>
      </c>
      <c r="G29" s="20">
        <f t="shared" si="23"/>
        <v>0.63547438065113526</v>
      </c>
      <c r="H29" s="20">
        <f t="shared" si="2"/>
        <v>139.19999999999999</v>
      </c>
      <c r="I29" s="23">
        <f t="shared" si="18"/>
        <v>2.4294983187761066</v>
      </c>
      <c r="J29" s="20">
        <f t="shared" ca="1" si="11"/>
        <v>-0.31684047290106848</v>
      </c>
      <c r="K29" s="20">
        <f t="shared" ca="1" si="19"/>
        <v>-18.153621876160354</v>
      </c>
      <c r="L29" s="20">
        <f t="shared" ca="1" si="12"/>
        <v>-5.502970895226577E-2</v>
      </c>
      <c r="M29" s="20">
        <f t="shared" ca="1" si="20"/>
        <v>-3.1529700707981121</v>
      </c>
      <c r="N29" s="20">
        <f t="shared" ca="1" si="13"/>
        <v>1.7199701403259693</v>
      </c>
      <c r="O29" s="20">
        <f t="shared" ca="1" si="14"/>
        <v>1.3949929675935544</v>
      </c>
      <c r="P29" s="20">
        <f t="shared" ca="1" si="21"/>
        <v>79.927209493540687</v>
      </c>
      <c r="Q29" s="20">
        <f t="shared" ca="1" si="15"/>
        <v>-0.30321293834426244</v>
      </c>
      <c r="R29" s="20">
        <f t="shared" ca="1" si="22"/>
        <v>-17.372821660886686</v>
      </c>
    </row>
    <row r="30" spans="1:18">
      <c r="A30" s="18">
        <f t="shared" ca="1" si="16"/>
        <v>45686</v>
      </c>
      <c r="B30" s="19">
        <f t="shared" ca="1" si="8"/>
        <v>29</v>
      </c>
      <c r="C30" s="20">
        <f t="shared" ca="1" si="9"/>
        <v>0.48199777698911894</v>
      </c>
      <c r="D30" s="24">
        <f t="shared" si="17"/>
        <v>0.79166666666666696</v>
      </c>
      <c r="E30" s="22">
        <f t="shared" si="10"/>
        <v>19.000000000000007</v>
      </c>
      <c r="F30" s="20">
        <f t="shared" si="0"/>
        <v>36.409999999999997</v>
      </c>
      <c r="G30" s="20">
        <f t="shared" si="23"/>
        <v>0.63547438065113526</v>
      </c>
      <c r="H30" s="20">
        <f t="shared" si="2"/>
        <v>139.19999999999999</v>
      </c>
      <c r="I30" s="23">
        <f t="shared" si="18"/>
        <v>2.4294983187761066</v>
      </c>
      <c r="J30" s="20">
        <f t="shared" ca="1" si="11"/>
        <v>-0.31684047290106848</v>
      </c>
      <c r="K30" s="20">
        <f t="shared" ca="1" si="19"/>
        <v>-18.153621876160354</v>
      </c>
      <c r="L30" s="20">
        <f t="shared" ca="1" si="12"/>
        <v>-5.502970895226577E-2</v>
      </c>
      <c r="M30" s="20">
        <f t="shared" ca="1" si="20"/>
        <v>-3.1529700707981121</v>
      </c>
      <c r="N30" s="20">
        <f t="shared" ca="1" si="13"/>
        <v>1.8508698342255439</v>
      </c>
      <c r="O30" s="20">
        <f t="shared" ca="1" si="14"/>
        <v>1.4673162519137599</v>
      </c>
      <c r="P30" s="20">
        <f t="shared" ca="1" si="21"/>
        <v>84.071028445613138</v>
      </c>
      <c r="Q30" s="20">
        <f t="shared" ca="1" si="15"/>
        <v>-0.40751026304161181</v>
      </c>
      <c r="R30" s="20">
        <f t="shared" ca="1" si="22"/>
        <v>-23.348618180550368</v>
      </c>
    </row>
    <row r="32" spans="1:18">
      <c r="A32" s="20">
        <f ca="1">IF(光線計算!D27&lt;0,360+光線計算!D27,光線計算!D27)</f>
        <v>322</v>
      </c>
      <c r="B32" s="20">
        <f>IF(光線計算!C8&lt;0,360+光線計算!C8,光線計算!C8)</f>
        <v>260</v>
      </c>
      <c r="C32" s="20">
        <f ca="1">A32-B32</f>
        <v>62</v>
      </c>
      <c r="D32" s="20">
        <f ca="1">180-C32</f>
        <v>118</v>
      </c>
      <c r="E32" s="20">
        <f ca="1">D32^2^(1/2)</f>
        <v>118</v>
      </c>
      <c r="F32" s="20">
        <f ca="1">180+D32</f>
        <v>298</v>
      </c>
      <c r="G32" s="20">
        <f ca="1">C32^2^(1/2)</f>
        <v>62</v>
      </c>
      <c r="H32" s="20">
        <f ca="1">C32+180</f>
        <v>242</v>
      </c>
      <c r="I32" s="20">
        <f ca="1">H32^2^(1/2)</f>
        <v>242</v>
      </c>
      <c r="J32" s="20">
        <f ca="1">360+C32</f>
        <v>422</v>
      </c>
    </row>
    <row r="34" spans="1:10">
      <c r="C34" s="20">
        <v>0</v>
      </c>
      <c r="D34" s="20">
        <v>90</v>
      </c>
      <c r="E34" s="20">
        <v>180</v>
      </c>
      <c r="F34" s="20">
        <v>270</v>
      </c>
      <c r="G34" s="20">
        <v>0</v>
      </c>
      <c r="H34" s="20">
        <v>-90</v>
      </c>
      <c r="I34" s="20">
        <v>-180</v>
      </c>
      <c r="J34" s="20">
        <v>-270</v>
      </c>
    </row>
    <row r="35" spans="1:10">
      <c r="C35" s="20">
        <v>90</v>
      </c>
      <c r="D35" s="20">
        <v>180</v>
      </c>
      <c r="E35" s="20">
        <v>270</v>
      </c>
      <c r="F35" s="20">
        <v>360</v>
      </c>
      <c r="G35" s="20">
        <v>-90</v>
      </c>
      <c r="H35" s="20">
        <v>-180</v>
      </c>
      <c r="I35" s="20">
        <v>-270</v>
      </c>
      <c r="J35" s="20">
        <v>-360</v>
      </c>
    </row>
    <row r="36" spans="1:10">
      <c r="A36" s="20">
        <f ca="1">IF(光線計算!K6&lt;0,360+光線計算!K6,光線計算!K6)</f>
        <v>277</v>
      </c>
      <c r="B36" s="20">
        <f>IF(光線計算!C8&lt;0,360+光線計算!C8,光線計算!C8)</f>
        <v>260</v>
      </c>
      <c r="C36" s="20">
        <f t="shared" ref="C36:C64" ca="1" si="24">A36-B36</f>
        <v>17</v>
      </c>
      <c r="D36" s="20">
        <f t="shared" ref="D36:D64" ca="1" si="25">180-C36</f>
        <v>163</v>
      </c>
      <c r="E36" s="20">
        <f t="shared" ref="E36:E64" ca="1" si="26">D36^2^(1/2)</f>
        <v>163</v>
      </c>
      <c r="F36" s="20">
        <f t="shared" ref="F36:F64" ca="1" si="27">180+D36</f>
        <v>343</v>
      </c>
      <c r="G36" s="20">
        <f t="shared" ref="G36:G64" ca="1" si="28">C36^2^(1/2)</f>
        <v>17</v>
      </c>
      <c r="H36" s="20">
        <f t="shared" ref="H36:H64" ca="1" si="29">C36+180</f>
        <v>197</v>
      </c>
      <c r="I36" s="20">
        <f t="shared" ref="I36:I64" ca="1" si="30">H36^2^(1/2)</f>
        <v>197</v>
      </c>
      <c r="J36" s="20">
        <f t="shared" ref="J36:J64" ca="1" si="31">360+C36</f>
        <v>377</v>
      </c>
    </row>
    <row r="37" spans="1:10">
      <c r="A37" s="20">
        <f ca="1">IF(光線計算!K7&lt;0,360+光線計算!K7,光線計算!K7)</f>
        <v>281</v>
      </c>
      <c r="B37" s="20">
        <f t="shared" ref="B37:B64" si="32">B36</f>
        <v>260</v>
      </c>
      <c r="C37" s="20">
        <f t="shared" ca="1" si="24"/>
        <v>21</v>
      </c>
      <c r="D37" s="20">
        <f t="shared" ca="1" si="25"/>
        <v>159</v>
      </c>
      <c r="E37" s="20">
        <f t="shared" ca="1" si="26"/>
        <v>159</v>
      </c>
      <c r="F37" s="20">
        <f t="shared" ca="1" si="27"/>
        <v>339</v>
      </c>
      <c r="G37" s="20">
        <f t="shared" ca="1" si="28"/>
        <v>21</v>
      </c>
      <c r="H37" s="20">
        <f t="shared" ca="1" si="29"/>
        <v>201</v>
      </c>
      <c r="I37" s="20">
        <f t="shared" ca="1" si="30"/>
        <v>201</v>
      </c>
      <c r="J37" s="20">
        <f t="shared" ca="1" si="31"/>
        <v>381</v>
      </c>
    </row>
    <row r="38" spans="1:10">
      <c r="A38" s="20">
        <f ca="1">IF(光線計算!K8&lt;0,360+光線計算!K8,光線計算!K8)</f>
        <v>285</v>
      </c>
      <c r="B38" s="20">
        <f t="shared" si="32"/>
        <v>260</v>
      </c>
      <c r="C38" s="20">
        <f t="shared" ca="1" si="24"/>
        <v>25</v>
      </c>
      <c r="D38" s="20">
        <f t="shared" ca="1" si="25"/>
        <v>155</v>
      </c>
      <c r="E38" s="20">
        <f t="shared" ca="1" si="26"/>
        <v>155</v>
      </c>
      <c r="F38" s="20">
        <f t="shared" ca="1" si="27"/>
        <v>335</v>
      </c>
      <c r="G38" s="20">
        <f t="shared" ca="1" si="28"/>
        <v>25</v>
      </c>
      <c r="H38" s="20">
        <f t="shared" ca="1" si="29"/>
        <v>205</v>
      </c>
      <c r="I38" s="20">
        <f t="shared" ca="1" si="30"/>
        <v>205</v>
      </c>
      <c r="J38" s="20">
        <f t="shared" ca="1" si="31"/>
        <v>385</v>
      </c>
    </row>
    <row r="39" spans="1:10">
      <c r="A39" s="20">
        <f ca="1">IF(光線計算!K9&lt;0,360+光線計算!K9,光線計算!K9)</f>
        <v>290</v>
      </c>
      <c r="B39" s="20">
        <f t="shared" si="32"/>
        <v>260</v>
      </c>
      <c r="C39" s="20">
        <f t="shared" ca="1" si="24"/>
        <v>30</v>
      </c>
      <c r="D39" s="20">
        <f t="shared" ca="1" si="25"/>
        <v>150</v>
      </c>
      <c r="E39" s="20">
        <f t="shared" ca="1" si="26"/>
        <v>150</v>
      </c>
      <c r="F39" s="20">
        <f t="shared" ca="1" si="27"/>
        <v>330</v>
      </c>
      <c r="G39" s="20">
        <f t="shared" ca="1" si="28"/>
        <v>30</v>
      </c>
      <c r="H39" s="20">
        <f t="shared" ca="1" si="29"/>
        <v>210</v>
      </c>
      <c r="I39" s="20">
        <f t="shared" ca="1" si="30"/>
        <v>210</v>
      </c>
      <c r="J39" s="20">
        <f t="shared" ca="1" si="31"/>
        <v>390</v>
      </c>
    </row>
    <row r="40" spans="1:10">
      <c r="A40" s="20">
        <f ca="1">IF(光線計算!K10&lt;0,360+光線計算!K10,光線計算!K10)</f>
        <v>294</v>
      </c>
      <c r="B40" s="20">
        <f t="shared" si="32"/>
        <v>260</v>
      </c>
      <c r="C40" s="20">
        <f t="shared" ca="1" si="24"/>
        <v>34</v>
      </c>
      <c r="D40" s="20">
        <f t="shared" ca="1" si="25"/>
        <v>146</v>
      </c>
      <c r="E40" s="20">
        <f t="shared" ca="1" si="26"/>
        <v>146</v>
      </c>
      <c r="F40" s="20">
        <f t="shared" ca="1" si="27"/>
        <v>326</v>
      </c>
      <c r="G40" s="20">
        <f t="shared" ca="1" si="28"/>
        <v>34</v>
      </c>
      <c r="H40" s="20">
        <f t="shared" ca="1" si="29"/>
        <v>214</v>
      </c>
      <c r="I40" s="20">
        <f t="shared" ca="1" si="30"/>
        <v>214</v>
      </c>
      <c r="J40" s="20">
        <f t="shared" ca="1" si="31"/>
        <v>394</v>
      </c>
    </row>
    <row r="41" spans="1:10">
      <c r="A41" s="20">
        <f ca="1">IF(光線計算!K11&lt;0,360+光線計算!K11,光線計算!K11)</f>
        <v>299</v>
      </c>
      <c r="B41" s="20">
        <f t="shared" si="32"/>
        <v>260</v>
      </c>
      <c r="C41" s="20">
        <f t="shared" ca="1" si="24"/>
        <v>39</v>
      </c>
      <c r="D41" s="20">
        <f t="shared" ca="1" si="25"/>
        <v>141</v>
      </c>
      <c r="E41" s="20">
        <f t="shared" ca="1" si="26"/>
        <v>141</v>
      </c>
      <c r="F41" s="20">
        <f t="shared" ca="1" si="27"/>
        <v>321</v>
      </c>
      <c r="G41" s="20">
        <f t="shared" ca="1" si="28"/>
        <v>39</v>
      </c>
      <c r="H41" s="20">
        <f t="shared" ca="1" si="29"/>
        <v>219</v>
      </c>
      <c r="I41" s="20">
        <f t="shared" ca="1" si="30"/>
        <v>219</v>
      </c>
      <c r="J41" s="20">
        <f t="shared" ca="1" si="31"/>
        <v>399</v>
      </c>
    </row>
    <row r="42" spans="1:10">
      <c r="A42" s="20">
        <f ca="1">IF(光線計算!K12&lt;0,360+光線計算!K12,光線計算!K12)</f>
        <v>304</v>
      </c>
      <c r="B42" s="20">
        <f t="shared" si="32"/>
        <v>260</v>
      </c>
      <c r="C42" s="20">
        <f t="shared" ca="1" si="24"/>
        <v>44</v>
      </c>
      <c r="D42" s="20">
        <f t="shared" ca="1" si="25"/>
        <v>136</v>
      </c>
      <c r="E42" s="20">
        <f t="shared" ca="1" si="26"/>
        <v>136</v>
      </c>
      <c r="F42" s="20">
        <f t="shared" ca="1" si="27"/>
        <v>316</v>
      </c>
      <c r="G42" s="20">
        <f t="shared" ca="1" si="28"/>
        <v>44</v>
      </c>
      <c r="H42" s="20">
        <f t="shared" ca="1" si="29"/>
        <v>224</v>
      </c>
      <c r="I42" s="20">
        <f t="shared" ca="1" si="30"/>
        <v>224</v>
      </c>
      <c r="J42" s="20">
        <f t="shared" ca="1" si="31"/>
        <v>404</v>
      </c>
    </row>
    <row r="43" spans="1:10">
      <c r="A43" s="20">
        <f ca="1">IF(光線計算!K13&lt;0,360+光線計算!K13,光線計算!K13)</f>
        <v>309</v>
      </c>
      <c r="B43" s="20">
        <f t="shared" si="32"/>
        <v>260</v>
      </c>
      <c r="C43" s="20">
        <f t="shared" ca="1" si="24"/>
        <v>49</v>
      </c>
      <c r="D43" s="20">
        <f t="shared" ca="1" si="25"/>
        <v>131</v>
      </c>
      <c r="E43" s="20">
        <f t="shared" ca="1" si="26"/>
        <v>131</v>
      </c>
      <c r="F43" s="20">
        <f t="shared" ca="1" si="27"/>
        <v>311</v>
      </c>
      <c r="G43" s="20">
        <f t="shared" ca="1" si="28"/>
        <v>49</v>
      </c>
      <c r="H43" s="20">
        <f t="shared" ca="1" si="29"/>
        <v>229</v>
      </c>
      <c r="I43" s="20">
        <f t="shared" ca="1" si="30"/>
        <v>229</v>
      </c>
      <c r="J43" s="20">
        <f t="shared" ca="1" si="31"/>
        <v>409</v>
      </c>
    </row>
    <row r="44" spans="1:10">
      <c r="A44" s="20">
        <f ca="1">IF(光線計算!K14&lt;0,360+光線計算!K14,光線計算!K14)</f>
        <v>315</v>
      </c>
      <c r="B44" s="20">
        <f t="shared" si="32"/>
        <v>260</v>
      </c>
      <c r="C44" s="20">
        <f t="shared" ca="1" si="24"/>
        <v>55</v>
      </c>
      <c r="D44" s="20">
        <f t="shared" ca="1" si="25"/>
        <v>125</v>
      </c>
      <c r="E44" s="20">
        <f t="shared" ca="1" si="26"/>
        <v>125</v>
      </c>
      <c r="F44" s="20">
        <f t="shared" ca="1" si="27"/>
        <v>305</v>
      </c>
      <c r="G44" s="20">
        <f t="shared" ca="1" si="28"/>
        <v>55</v>
      </c>
      <c r="H44" s="20">
        <f t="shared" ca="1" si="29"/>
        <v>235</v>
      </c>
      <c r="I44" s="20">
        <f t="shared" ca="1" si="30"/>
        <v>235</v>
      </c>
      <c r="J44" s="20">
        <f t="shared" ca="1" si="31"/>
        <v>415</v>
      </c>
    </row>
    <row r="45" spans="1:10">
      <c r="A45" s="20">
        <f ca="1">IF(光線計算!K15&lt;0,360+光線計算!K15,光線計算!K15)</f>
        <v>321</v>
      </c>
      <c r="B45" s="20">
        <f t="shared" si="32"/>
        <v>260</v>
      </c>
      <c r="C45" s="20">
        <f t="shared" ca="1" si="24"/>
        <v>61</v>
      </c>
      <c r="D45" s="20">
        <f t="shared" ca="1" si="25"/>
        <v>119</v>
      </c>
      <c r="E45" s="20">
        <f t="shared" ca="1" si="26"/>
        <v>119</v>
      </c>
      <c r="F45" s="20">
        <f t="shared" ca="1" si="27"/>
        <v>299</v>
      </c>
      <c r="G45" s="20">
        <f t="shared" ca="1" si="28"/>
        <v>61</v>
      </c>
      <c r="H45" s="20">
        <f t="shared" ca="1" si="29"/>
        <v>241</v>
      </c>
      <c r="I45" s="20">
        <f t="shared" ca="1" si="30"/>
        <v>241</v>
      </c>
      <c r="J45" s="20">
        <f t="shared" ca="1" si="31"/>
        <v>421</v>
      </c>
    </row>
    <row r="46" spans="1:10">
      <c r="A46" s="20">
        <f ca="1">IF(光線計算!K16&lt;0,360+光線計算!K16,光線計算!K16)</f>
        <v>328</v>
      </c>
      <c r="B46" s="20">
        <f t="shared" si="32"/>
        <v>260</v>
      </c>
      <c r="C46" s="20">
        <f t="shared" ca="1" si="24"/>
        <v>68</v>
      </c>
      <c r="D46" s="20">
        <f t="shared" ca="1" si="25"/>
        <v>112</v>
      </c>
      <c r="E46" s="20">
        <f t="shared" ca="1" si="26"/>
        <v>112</v>
      </c>
      <c r="F46" s="20">
        <f t="shared" ca="1" si="27"/>
        <v>292</v>
      </c>
      <c r="G46" s="20">
        <f t="shared" ca="1" si="28"/>
        <v>68</v>
      </c>
      <c r="H46" s="20">
        <f t="shared" ca="1" si="29"/>
        <v>248</v>
      </c>
      <c r="I46" s="20">
        <f t="shared" ca="1" si="30"/>
        <v>248</v>
      </c>
      <c r="J46" s="20">
        <f t="shared" ca="1" si="31"/>
        <v>428</v>
      </c>
    </row>
    <row r="47" spans="1:10">
      <c r="A47" s="20">
        <f ca="1">IF(光線計算!K17&lt;0,360+光線計算!K17,光線計算!K17)</f>
        <v>336</v>
      </c>
      <c r="B47" s="20">
        <f t="shared" si="32"/>
        <v>260</v>
      </c>
      <c r="C47" s="20">
        <f t="shared" ca="1" si="24"/>
        <v>76</v>
      </c>
      <c r="D47" s="20">
        <f t="shared" ca="1" si="25"/>
        <v>104</v>
      </c>
      <c r="E47" s="20">
        <f t="shared" ca="1" si="26"/>
        <v>104</v>
      </c>
      <c r="F47" s="20">
        <f t="shared" ca="1" si="27"/>
        <v>284</v>
      </c>
      <c r="G47" s="20">
        <f t="shared" ca="1" si="28"/>
        <v>76</v>
      </c>
      <c r="H47" s="20">
        <f t="shared" ca="1" si="29"/>
        <v>256</v>
      </c>
      <c r="I47" s="20">
        <f t="shared" ca="1" si="30"/>
        <v>256</v>
      </c>
      <c r="J47" s="20">
        <f t="shared" ca="1" si="31"/>
        <v>436</v>
      </c>
    </row>
    <row r="48" spans="1:10">
      <c r="A48" s="20">
        <f ca="1">IF(光線計算!K18&lt;0,360+光線計算!K18,光線計算!K18)</f>
        <v>344</v>
      </c>
      <c r="B48" s="20">
        <f t="shared" si="32"/>
        <v>260</v>
      </c>
      <c r="C48" s="20">
        <f t="shared" ca="1" si="24"/>
        <v>84</v>
      </c>
      <c r="D48" s="20">
        <f t="shared" ca="1" si="25"/>
        <v>96</v>
      </c>
      <c r="E48" s="20">
        <f t="shared" ca="1" si="26"/>
        <v>96</v>
      </c>
      <c r="F48" s="20">
        <f t="shared" ca="1" si="27"/>
        <v>276</v>
      </c>
      <c r="G48" s="20">
        <f t="shared" ca="1" si="28"/>
        <v>84</v>
      </c>
      <c r="H48" s="20">
        <f t="shared" ca="1" si="29"/>
        <v>264</v>
      </c>
      <c r="I48" s="20">
        <f t="shared" ca="1" si="30"/>
        <v>264</v>
      </c>
      <c r="J48" s="20">
        <f t="shared" ca="1" si="31"/>
        <v>444</v>
      </c>
    </row>
    <row r="49" spans="1:10">
      <c r="A49" s="20">
        <f ca="1">IF(光線計算!K19&lt;0,360+光線計算!K19,光線計算!K19)</f>
        <v>353</v>
      </c>
      <c r="B49" s="20">
        <f t="shared" si="32"/>
        <v>260</v>
      </c>
      <c r="C49" s="20">
        <f t="shared" ca="1" si="24"/>
        <v>93</v>
      </c>
      <c r="D49" s="20">
        <f t="shared" ca="1" si="25"/>
        <v>87</v>
      </c>
      <c r="E49" s="20">
        <f t="shared" ca="1" si="26"/>
        <v>87</v>
      </c>
      <c r="F49" s="20">
        <f t="shared" ca="1" si="27"/>
        <v>267</v>
      </c>
      <c r="G49" s="20">
        <f t="shared" ca="1" si="28"/>
        <v>93</v>
      </c>
      <c r="H49" s="20">
        <f t="shared" ca="1" si="29"/>
        <v>273</v>
      </c>
      <c r="I49" s="20">
        <f t="shared" ca="1" si="30"/>
        <v>273</v>
      </c>
      <c r="J49" s="20">
        <f t="shared" ca="1" si="31"/>
        <v>453</v>
      </c>
    </row>
    <row r="50" spans="1:10">
      <c r="A50" s="20">
        <f ca="1">IF(光線計算!K20&lt;0,360+光線計算!K20,光線計算!K20)</f>
        <v>1</v>
      </c>
      <c r="B50" s="20">
        <f t="shared" si="32"/>
        <v>260</v>
      </c>
      <c r="C50" s="20">
        <f t="shared" ca="1" si="24"/>
        <v>-259</v>
      </c>
      <c r="D50" s="20">
        <f t="shared" ca="1" si="25"/>
        <v>439</v>
      </c>
      <c r="E50" s="20">
        <f t="shared" ca="1" si="26"/>
        <v>439</v>
      </c>
      <c r="F50" s="20">
        <f t="shared" ca="1" si="27"/>
        <v>619</v>
      </c>
      <c r="G50" s="20">
        <f t="shared" ca="1" si="28"/>
        <v>259</v>
      </c>
      <c r="H50" s="20">
        <f t="shared" ca="1" si="29"/>
        <v>-79</v>
      </c>
      <c r="I50" s="20">
        <f t="shared" ca="1" si="30"/>
        <v>79</v>
      </c>
      <c r="J50" s="20">
        <f t="shared" ca="1" si="31"/>
        <v>101</v>
      </c>
    </row>
    <row r="51" spans="1:10">
      <c r="A51" s="20">
        <f ca="1">IF(光線計算!K21&lt;0,360+光線計算!K21,光線計算!K21)</f>
        <v>10</v>
      </c>
      <c r="B51" s="20">
        <f t="shared" si="32"/>
        <v>260</v>
      </c>
      <c r="C51" s="20">
        <f t="shared" ca="1" si="24"/>
        <v>-250</v>
      </c>
      <c r="D51" s="20">
        <f t="shared" ca="1" si="25"/>
        <v>430</v>
      </c>
      <c r="E51" s="20">
        <f t="shared" ca="1" si="26"/>
        <v>430</v>
      </c>
      <c r="F51" s="20">
        <f t="shared" ca="1" si="27"/>
        <v>610</v>
      </c>
      <c r="G51" s="20">
        <f t="shared" ca="1" si="28"/>
        <v>250</v>
      </c>
      <c r="H51" s="20">
        <f t="shared" ca="1" si="29"/>
        <v>-70</v>
      </c>
      <c r="I51" s="20">
        <f t="shared" ca="1" si="30"/>
        <v>70</v>
      </c>
      <c r="J51" s="20">
        <f t="shared" ca="1" si="31"/>
        <v>110</v>
      </c>
    </row>
    <row r="52" spans="1:10">
      <c r="A52" s="20">
        <f ca="1">IF(光線計算!K22&lt;0,360+光線計算!K22,光線計算!K22)</f>
        <v>18</v>
      </c>
      <c r="B52" s="20">
        <f t="shared" si="32"/>
        <v>260</v>
      </c>
      <c r="C52" s="20">
        <f t="shared" ca="1" si="24"/>
        <v>-242</v>
      </c>
      <c r="D52" s="20">
        <f t="shared" ca="1" si="25"/>
        <v>422</v>
      </c>
      <c r="E52" s="20">
        <f t="shared" ca="1" si="26"/>
        <v>422</v>
      </c>
      <c r="F52" s="20">
        <f t="shared" ca="1" si="27"/>
        <v>602</v>
      </c>
      <c r="G52" s="20">
        <f t="shared" ca="1" si="28"/>
        <v>242</v>
      </c>
      <c r="H52" s="20">
        <f t="shared" ca="1" si="29"/>
        <v>-62</v>
      </c>
      <c r="I52" s="20">
        <f t="shared" ca="1" si="30"/>
        <v>62</v>
      </c>
      <c r="J52" s="20">
        <f t="shared" ca="1" si="31"/>
        <v>118</v>
      </c>
    </row>
    <row r="53" spans="1:10">
      <c r="A53" s="20">
        <f ca="1">IF(光線計算!K23&lt;0,360+光線計算!K23,光線計算!K23)</f>
        <v>26</v>
      </c>
      <c r="B53" s="20">
        <f t="shared" si="32"/>
        <v>260</v>
      </c>
      <c r="C53" s="20">
        <f t="shared" ca="1" si="24"/>
        <v>-234</v>
      </c>
      <c r="D53" s="20">
        <f t="shared" ca="1" si="25"/>
        <v>414</v>
      </c>
      <c r="E53" s="20">
        <f t="shared" ca="1" si="26"/>
        <v>414</v>
      </c>
      <c r="F53" s="20">
        <f t="shared" ca="1" si="27"/>
        <v>594</v>
      </c>
      <c r="G53" s="20">
        <f t="shared" ca="1" si="28"/>
        <v>234</v>
      </c>
      <c r="H53" s="20">
        <f t="shared" ca="1" si="29"/>
        <v>-54</v>
      </c>
      <c r="I53" s="20">
        <f t="shared" ca="1" si="30"/>
        <v>54</v>
      </c>
      <c r="J53" s="20">
        <f t="shared" ca="1" si="31"/>
        <v>126</v>
      </c>
    </row>
    <row r="54" spans="1:10">
      <c r="A54" s="20">
        <f ca="1">IF(光線計算!K24&lt;0,360+光線計算!K24,光線計算!K24)</f>
        <v>34</v>
      </c>
      <c r="B54" s="20">
        <f t="shared" si="32"/>
        <v>260</v>
      </c>
      <c r="C54" s="20">
        <f t="shared" ca="1" si="24"/>
        <v>-226</v>
      </c>
      <c r="D54" s="20">
        <f t="shared" ca="1" si="25"/>
        <v>406</v>
      </c>
      <c r="E54" s="20">
        <f t="shared" ca="1" si="26"/>
        <v>406</v>
      </c>
      <c r="F54" s="20">
        <f t="shared" ca="1" si="27"/>
        <v>586</v>
      </c>
      <c r="G54" s="20">
        <f t="shared" ca="1" si="28"/>
        <v>226</v>
      </c>
      <c r="H54" s="20">
        <f t="shared" ca="1" si="29"/>
        <v>-46</v>
      </c>
      <c r="I54" s="20">
        <f t="shared" ca="1" si="30"/>
        <v>46</v>
      </c>
      <c r="J54" s="20">
        <f t="shared" ca="1" si="31"/>
        <v>134</v>
      </c>
    </row>
    <row r="55" spans="1:10">
      <c r="A55" s="20">
        <f ca="1">IF(光線計算!K25&lt;0,360+光線計算!K25,光線計算!K25)</f>
        <v>41</v>
      </c>
      <c r="B55" s="20">
        <f t="shared" si="32"/>
        <v>260</v>
      </c>
      <c r="C55" s="20">
        <f t="shared" ca="1" si="24"/>
        <v>-219</v>
      </c>
      <c r="D55" s="20">
        <f t="shared" ca="1" si="25"/>
        <v>399</v>
      </c>
      <c r="E55" s="20">
        <f t="shared" ca="1" si="26"/>
        <v>399</v>
      </c>
      <c r="F55" s="20">
        <f t="shared" ca="1" si="27"/>
        <v>579</v>
      </c>
      <c r="G55" s="20">
        <f t="shared" ca="1" si="28"/>
        <v>219</v>
      </c>
      <c r="H55" s="20">
        <f t="shared" ca="1" si="29"/>
        <v>-39</v>
      </c>
      <c r="I55" s="20">
        <f t="shared" ca="1" si="30"/>
        <v>39</v>
      </c>
      <c r="J55" s="20">
        <f t="shared" ca="1" si="31"/>
        <v>141</v>
      </c>
    </row>
    <row r="56" spans="1:10">
      <c r="A56" s="20">
        <f ca="1">IF(光線計算!K26&lt;0,360+光線計算!K26,光線計算!K26)</f>
        <v>47</v>
      </c>
      <c r="B56" s="20">
        <f t="shared" si="32"/>
        <v>260</v>
      </c>
      <c r="C56" s="20">
        <f t="shared" ca="1" si="24"/>
        <v>-213</v>
      </c>
      <c r="D56" s="20">
        <f t="shared" ca="1" si="25"/>
        <v>393</v>
      </c>
      <c r="E56" s="20">
        <f t="shared" ca="1" si="26"/>
        <v>393</v>
      </c>
      <c r="F56" s="20">
        <f t="shared" ca="1" si="27"/>
        <v>573</v>
      </c>
      <c r="G56" s="20">
        <f t="shared" ca="1" si="28"/>
        <v>213</v>
      </c>
      <c r="H56" s="20">
        <f t="shared" ca="1" si="29"/>
        <v>-33</v>
      </c>
      <c r="I56" s="20">
        <f t="shared" ca="1" si="30"/>
        <v>33</v>
      </c>
      <c r="J56" s="20">
        <f t="shared" ca="1" si="31"/>
        <v>147</v>
      </c>
    </row>
    <row r="57" spans="1:10">
      <c r="A57" s="20">
        <f ca="1">IF(光線計算!K27&lt;0,360+光線計算!K27,光線計算!K27)</f>
        <v>53</v>
      </c>
      <c r="B57" s="20">
        <f t="shared" si="32"/>
        <v>260</v>
      </c>
      <c r="C57" s="20">
        <f t="shared" ca="1" si="24"/>
        <v>-207</v>
      </c>
      <c r="D57" s="20">
        <f t="shared" ca="1" si="25"/>
        <v>387</v>
      </c>
      <c r="E57" s="20">
        <f t="shared" ca="1" si="26"/>
        <v>387</v>
      </c>
      <c r="F57" s="20">
        <f t="shared" ca="1" si="27"/>
        <v>567</v>
      </c>
      <c r="G57" s="20">
        <f t="shared" ca="1" si="28"/>
        <v>207</v>
      </c>
      <c r="H57" s="20">
        <f t="shared" ca="1" si="29"/>
        <v>-27</v>
      </c>
      <c r="I57" s="20">
        <f t="shared" ca="1" si="30"/>
        <v>27</v>
      </c>
      <c r="J57" s="20">
        <f t="shared" ca="1" si="31"/>
        <v>153</v>
      </c>
    </row>
    <row r="58" spans="1:10">
      <c r="A58" s="20">
        <f ca="1">IF(光線計算!K28&lt;0,360+光線計算!K28,光線計算!K28)</f>
        <v>58</v>
      </c>
      <c r="B58" s="20">
        <f t="shared" si="32"/>
        <v>260</v>
      </c>
      <c r="C58" s="20">
        <f t="shared" ca="1" si="24"/>
        <v>-202</v>
      </c>
      <c r="D58" s="20">
        <f t="shared" ca="1" si="25"/>
        <v>382</v>
      </c>
      <c r="E58" s="20">
        <f t="shared" ca="1" si="26"/>
        <v>382</v>
      </c>
      <c r="F58" s="20">
        <f t="shared" ca="1" si="27"/>
        <v>562</v>
      </c>
      <c r="G58" s="20">
        <f t="shared" ca="1" si="28"/>
        <v>202</v>
      </c>
      <c r="H58" s="20">
        <f t="shared" ca="1" si="29"/>
        <v>-22</v>
      </c>
      <c r="I58" s="20">
        <f t="shared" ca="1" si="30"/>
        <v>22</v>
      </c>
      <c r="J58" s="20">
        <f t="shared" ca="1" si="31"/>
        <v>158</v>
      </c>
    </row>
    <row r="59" spans="1:10">
      <c r="A59" s="20">
        <f ca="1">IF(光線計算!K29&lt;0,360+光線計算!K29,光線計算!K29)</f>
        <v>63</v>
      </c>
      <c r="B59" s="20">
        <f t="shared" si="32"/>
        <v>260</v>
      </c>
      <c r="C59" s="20">
        <f t="shared" ca="1" si="24"/>
        <v>-197</v>
      </c>
      <c r="D59" s="20">
        <f t="shared" ca="1" si="25"/>
        <v>377</v>
      </c>
      <c r="E59" s="20">
        <f t="shared" ca="1" si="26"/>
        <v>377</v>
      </c>
      <c r="F59" s="20">
        <f t="shared" ca="1" si="27"/>
        <v>557</v>
      </c>
      <c r="G59" s="20">
        <f t="shared" ca="1" si="28"/>
        <v>197</v>
      </c>
      <c r="H59" s="20">
        <f t="shared" ca="1" si="29"/>
        <v>-17</v>
      </c>
      <c r="I59" s="20">
        <f t="shared" ca="1" si="30"/>
        <v>17</v>
      </c>
      <c r="J59" s="20">
        <f t="shared" ca="1" si="31"/>
        <v>163</v>
      </c>
    </row>
    <row r="60" spans="1:10">
      <c r="A60" s="20">
        <f ca="1">IF(光線計算!K30&lt;0,360+光線計算!K30,光線計算!K30)</f>
        <v>67</v>
      </c>
      <c r="B60" s="20">
        <f t="shared" si="32"/>
        <v>260</v>
      </c>
      <c r="C60" s="20">
        <f t="shared" ca="1" si="24"/>
        <v>-193</v>
      </c>
      <c r="D60" s="20">
        <f t="shared" ca="1" si="25"/>
        <v>373</v>
      </c>
      <c r="E60" s="20">
        <f t="shared" ca="1" si="26"/>
        <v>373</v>
      </c>
      <c r="F60" s="20">
        <f t="shared" ca="1" si="27"/>
        <v>553</v>
      </c>
      <c r="G60" s="20">
        <f t="shared" ca="1" si="28"/>
        <v>193</v>
      </c>
      <c r="H60" s="20">
        <f t="shared" ca="1" si="29"/>
        <v>-13</v>
      </c>
      <c r="I60" s="20">
        <f t="shared" ca="1" si="30"/>
        <v>13</v>
      </c>
      <c r="J60" s="20">
        <f t="shared" ca="1" si="31"/>
        <v>167</v>
      </c>
    </row>
    <row r="61" spans="1:10">
      <c r="A61" s="20">
        <f ca="1">IF(光線計算!K31&lt;0,360+光線計算!K31,光線計算!K31)</f>
        <v>72</v>
      </c>
      <c r="B61" s="20">
        <f t="shared" si="32"/>
        <v>260</v>
      </c>
      <c r="C61" s="20">
        <f t="shared" ca="1" si="24"/>
        <v>-188</v>
      </c>
      <c r="D61" s="20">
        <f t="shared" ca="1" si="25"/>
        <v>368</v>
      </c>
      <c r="E61" s="20">
        <f t="shared" ca="1" si="26"/>
        <v>368</v>
      </c>
      <c r="F61" s="20">
        <f t="shared" ca="1" si="27"/>
        <v>548</v>
      </c>
      <c r="G61" s="20">
        <f t="shared" ca="1" si="28"/>
        <v>188</v>
      </c>
      <c r="H61" s="20">
        <f t="shared" ca="1" si="29"/>
        <v>-8</v>
      </c>
      <c r="I61" s="20">
        <f t="shared" ca="1" si="30"/>
        <v>8</v>
      </c>
      <c r="J61" s="20">
        <f t="shared" ca="1" si="31"/>
        <v>172</v>
      </c>
    </row>
    <row r="62" spans="1:10">
      <c r="A62" s="20">
        <f ca="1">IF(光線計算!K32&lt;0,360+光線計算!K32,光線計算!K32)</f>
        <v>76</v>
      </c>
      <c r="B62" s="20">
        <f t="shared" si="32"/>
        <v>260</v>
      </c>
      <c r="C62" s="20">
        <f t="shared" ca="1" si="24"/>
        <v>-184</v>
      </c>
      <c r="D62" s="20">
        <f t="shared" ca="1" si="25"/>
        <v>364</v>
      </c>
      <c r="E62" s="20">
        <f t="shared" ca="1" si="26"/>
        <v>364</v>
      </c>
      <c r="F62" s="20">
        <f t="shared" ca="1" si="27"/>
        <v>544</v>
      </c>
      <c r="G62" s="20">
        <f t="shared" ca="1" si="28"/>
        <v>184</v>
      </c>
      <c r="H62" s="20">
        <f t="shared" ca="1" si="29"/>
        <v>-4</v>
      </c>
      <c r="I62" s="20">
        <f t="shared" ca="1" si="30"/>
        <v>4</v>
      </c>
      <c r="J62" s="20">
        <f t="shared" ca="1" si="31"/>
        <v>176</v>
      </c>
    </row>
    <row r="63" spans="1:10">
      <c r="A63" s="20">
        <f ca="1">IF(光線計算!K33&lt;0,360+光線計算!K33,光線計算!K33)</f>
        <v>80</v>
      </c>
      <c r="B63" s="20">
        <f t="shared" si="32"/>
        <v>260</v>
      </c>
      <c r="C63" s="20">
        <f t="shared" ca="1" si="24"/>
        <v>-180</v>
      </c>
      <c r="D63" s="20">
        <f t="shared" ca="1" si="25"/>
        <v>360</v>
      </c>
      <c r="E63" s="20">
        <f t="shared" ca="1" si="26"/>
        <v>360</v>
      </c>
      <c r="F63" s="20">
        <f t="shared" ca="1" si="27"/>
        <v>540</v>
      </c>
      <c r="G63" s="20">
        <f t="shared" ca="1" si="28"/>
        <v>180</v>
      </c>
      <c r="H63" s="20">
        <f t="shared" ca="1" si="29"/>
        <v>0</v>
      </c>
      <c r="I63" s="20">
        <f t="shared" ca="1" si="30"/>
        <v>0</v>
      </c>
      <c r="J63" s="20">
        <f t="shared" ca="1" si="31"/>
        <v>180</v>
      </c>
    </row>
    <row r="64" spans="1:10">
      <c r="A64" s="20">
        <f ca="1">IF(光線計算!K34&lt;0,360+光線計算!K34,光線計算!K34)</f>
        <v>84</v>
      </c>
      <c r="B64" s="20">
        <f t="shared" si="32"/>
        <v>260</v>
      </c>
      <c r="C64" s="20">
        <f t="shared" ca="1" si="24"/>
        <v>-176</v>
      </c>
      <c r="D64" s="20">
        <f t="shared" ca="1" si="25"/>
        <v>356</v>
      </c>
      <c r="E64" s="20">
        <f t="shared" ca="1" si="26"/>
        <v>356</v>
      </c>
      <c r="F64" s="20">
        <f t="shared" ca="1" si="27"/>
        <v>536</v>
      </c>
      <c r="G64" s="20">
        <f t="shared" ca="1" si="28"/>
        <v>176</v>
      </c>
      <c r="H64" s="20">
        <f t="shared" ca="1" si="29"/>
        <v>4</v>
      </c>
      <c r="I64" s="20">
        <f t="shared" ca="1" si="30"/>
        <v>4</v>
      </c>
      <c r="J64" s="20">
        <f t="shared" ca="1" si="31"/>
        <v>184</v>
      </c>
    </row>
  </sheetData>
  <sheetProtection sheet="1" objects="1" scenarios="1"/>
  <phoneticPr fontId="4"/>
  <pageMargins left="0.75" right="0.75" top="1" bottom="1" header="0.51200000000000001" footer="0.51200000000000001"/>
  <pageSetup paperSize="9" orientation="portrait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光線計算</vt:lpstr>
      <vt:lpstr>緯度経度</vt:lpstr>
      <vt:lpstr>使い方</vt:lpstr>
      <vt:lpstr>計算式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kasatani 笠谷將（Kasatani Masaru）</cp:lastModifiedBy>
  <dcterms:created xsi:type="dcterms:W3CDTF">2007-02-17T02:24:42Z</dcterms:created>
  <dcterms:modified xsi:type="dcterms:W3CDTF">2025-01-27T05:14:19Z</dcterms:modified>
</cp:coreProperties>
</file>